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emf" ContentType="image/x-emf"/>
  <Default Extension="rels" ContentType="application/vnd.openxmlformats-package.relationships+xml"/>
  <Default Extension="xml" ContentType="application/xml"/>
  <Default Extension="vml" ContentType="application/vnd.openxmlformats-officedocument.vmlDrawing"/>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embeddings/oleObject1.bin" ContentType="application/vnd.openxmlformats-officedocument.oleObject"/>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drawings/drawing3.xml" ContentType="application/vnd.openxmlformats-officedocument.drawing+xml"/>
  <Override PartName="/xl/embeddings/oleObject2.bin" ContentType="application/vnd.openxmlformats-officedocument.oleObject"/>
  <Override PartName="/xl/drawings/drawing4.xml" ContentType="application/vnd.openxmlformats-officedocument.drawing+xml"/>
  <Override PartName="/xl/embeddings/oleObject3.bin" ContentType="application/vnd.openxmlformats-officedocument.oleObject"/>
  <Override PartName="/xl/embeddings/oleObject4.bin" ContentType="application/vnd.openxmlformats-officedocument.oleObject"/>
  <Override PartName="/xl/charts/chart6.xml" ContentType="application/vnd.openxmlformats-officedocument.drawingml.chart+xml"/>
  <Override PartName="/xl/charts/style1.xml" ContentType="application/vnd.ms-office.chartstyle+xml"/>
  <Override PartName="/xl/charts/colors1.xml" ContentType="application/vnd.ms-office.chartcolorstyle+xml"/>
  <Override PartName="/xl/charts/chart7.xml" ContentType="application/vnd.openxmlformats-officedocument.drawingml.chart+xml"/>
  <Override PartName="/xl/charts/style2.xml" ContentType="application/vnd.ms-office.chartstyle+xml"/>
  <Override PartName="/xl/charts/colors2.xml" ContentType="application/vnd.ms-office.chartcolorstyle+xml"/>
  <Override PartName="/xl/drawings/drawing5.xml" ContentType="application/vnd.openxmlformats-officedocument.drawing+xml"/>
  <Override PartName="/xl/charts/chart8.xml" ContentType="application/vnd.openxmlformats-officedocument.drawingml.chart+xml"/>
  <Override PartName="/xl/charts/style3.xml" ContentType="application/vnd.ms-office.chartstyle+xml"/>
  <Override PartName="/xl/charts/colors3.xml" ContentType="application/vnd.ms-office.chartcolorstyle+xml"/>
  <Override PartName="/xl/charts/chart9.xml" ContentType="application/vnd.openxmlformats-officedocument.drawingml.chart+xml"/>
  <Override PartName="/xl/charts/style4.xml" ContentType="application/vnd.ms-office.chartstyle+xml"/>
  <Override PartName="/xl/charts/colors4.xml" ContentType="application/vnd.ms-office.chartcolorstyle+xml"/>
  <Override PartName="/xl/charts/chart10.xml" ContentType="application/vnd.openxmlformats-officedocument.drawingml.chart+xml"/>
  <Override PartName="/xl/charts/style5.xml" ContentType="application/vnd.ms-office.chartstyle+xml"/>
  <Override PartName="/xl/charts/colors5.xml" ContentType="application/vnd.ms-office.chartcolorstyle+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activeTab="2"/>
  </bookViews>
  <sheets>
    <sheet name="fondazioni superficiali" sheetId="2" r:id="rId1"/>
    <sheet name="fondazioni profonde" sheetId="5" r:id="rId2"/>
    <sheet name="verifiche idrauliche" sheetId="3" r:id="rId3"/>
    <sheet name="muro in c.a." sheetId="4" r:id="rId4"/>
    <sheet name="paratia ancorata" sheetId="1" r:id="rId5"/>
    <sheet name="Foglio2" sheetId="14" r:id="rId6"/>
    <sheet name="Foglio8" sheetId="15" r:id="rId7"/>
    <sheet name="Foglio9" sheetId="16" r:id="rId8"/>
    <sheet name="appunti" sheetId="7" r:id="rId9"/>
    <sheet name="Foglio5" sheetId="11" r:id="rId10"/>
    <sheet name="Foglio6" sheetId="12" r:id="rId11"/>
    <sheet name="Foglio7" sheetId="13" r:id="rId12"/>
    <sheet name="Foglio4" sheetId="10" r:id="rId13"/>
    <sheet name="Foglio3" sheetId="8" r:id="rId14"/>
    <sheet name="Foglio1" sheetId="6" r:id="rId15"/>
  </sheets>
  <externalReferences>
    <externalReference r:id="rId16"/>
  </externalReferences>
  <definedNames>
    <definedName name="_xlnm.Print_Area" localSheetId="1">'fondazioni profonde'!$A$1:$I$866</definedName>
    <definedName name="solver_adj" localSheetId="4" hidden="1">'paratia ancorata'!$G$225</definedName>
    <definedName name="solver_cvg" localSheetId="4" hidden="1">0.0001</definedName>
    <definedName name="solver_drv" localSheetId="4" hidden="1">1</definedName>
    <definedName name="solver_eng" localSheetId="4" hidden="1">1</definedName>
    <definedName name="solver_est" localSheetId="4" hidden="1">1</definedName>
    <definedName name="solver_itr" localSheetId="4" hidden="1">2147483647</definedName>
    <definedName name="solver_mip" localSheetId="4" hidden="1">2147483647</definedName>
    <definedName name="solver_mni" localSheetId="4" hidden="1">30</definedName>
    <definedName name="solver_mrt" localSheetId="4" hidden="1">0.075</definedName>
    <definedName name="solver_msl" localSheetId="4" hidden="1">2</definedName>
    <definedName name="solver_neg" localSheetId="4" hidden="1">2</definedName>
    <definedName name="solver_nod" localSheetId="4" hidden="1">2147483647</definedName>
    <definedName name="solver_num" localSheetId="4" hidden="1">0</definedName>
    <definedName name="solver_nwt" localSheetId="4" hidden="1">1</definedName>
    <definedName name="solver_opt" localSheetId="4" hidden="1">'paratia ancorata'!$G$316</definedName>
    <definedName name="solver_pre" localSheetId="4" hidden="1">0.000001</definedName>
    <definedName name="solver_rbv" localSheetId="4" hidden="1">1</definedName>
    <definedName name="solver_rlx" localSheetId="4" hidden="1">2</definedName>
    <definedName name="solver_rsd" localSheetId="4" hidden="1">0</definedName>
    <definedName name="solver_scl" localSheetId="4" hidden="1">1</definedName>
    <definedName name="solver_sho" localSheetId="4" hidden="1">2</definedName>
    <definedName name="solver_ssz" localSheetId="4" hidden="1">100</definedName>
    <definedName name="solver_tim" localSheetId="4" hidden="1">2147483647</definedName>
    <definedName name="solver_tol" localSheetId="4" hidden="1">0.01</definedName>
    <definedName name="solver_typ" localSheetId="4" hidden="1">3</definedName>
    <definedName name="solver_val" localSheetId="4" hidden="1">0</definedName>
    <definedName name="solver_ver" localSheetId="4" hidden="1">3</definedName>
  </definedNames>
  <calcPr calcId="152511"/>
</workbook>
</file>

<file path=xl/calcChain.xml><?xml version="1.0" encoding="utf-8"?>
<calcChain xmlns="http://schemas.openxmlformats.org/spreadsheetml/2006/main">
  <c r="H254" i="1" l="1"/>
  <c r="H248" i="1"/>
  <c r="B297" i="1"/>
  <c r="D297" i="1"/>
  <c r="D298" i="1"/>
  <c r="A72" i="7"/>
  <c r="B85" i="7" s="1"/>
  <c r="D57" i="4" l="1"/>
  <c r="D58" i="4"/>
  <c r="D56" i="4"/>
  <c r="H16" i="4" l="1"/>
  <c r="H11" i="4"/>
  <c r="G325" i="4"/>
  <c r="B318" i="4"/>
  <c r="E317" i="4"/>
  <c r="B319" i="4" s="1"/>
  <c r="D318" i="4"/>
  <c r="G318" i="4" s="1"/>
  <c r="B321" i="4" s="1"/>
  <c r="B322" i="4" l="1"/>
  <c r="G293" i="4"/>
  <c r="G301" i="4"/>
  <c r="B237" i="4"/>
  <c r="B238" i="4" l="1"/>
  <c r="D238" i="4" s="1"/>
  <c r="D237" i="4"/>
  <c r="D236" i="4"/>
  <c r="C241" i="4" s="1"/>
  <c r="G275" i="4"/>
  <c r="G274" i="4"/>
  <c r="G273" i="4"/>
  <c r="G272" i="4"/>
  <c r="G271" i="4"/>
  <c r="C246" i="4" l="1"/>
  <c r="B239" i="4"/>
  <c r="D239" i="4" s="1"/>
  <c r="C244" i="4" s="1"/>
  <c r="B57" i="4" l="1"/>
  <c r="B56" i="4"/>
  <c r="B58" i="4"/>
  <c r="D55" i="4"/>
  <c r="C28" i="7"/>
  <c r="E28" i="7" s="1"/>
  <c r="E27" i="7"/>
  <c r="H32" i="7" s="1"/>
  <c r="E26" i="7"/>
  <c r="H30" i="7" s="1"/>
  <c r="E25" i="7"/>
  <c r="E31" i="7" l="1"/>
  <c r="E30" i="7"/>
  <c r="E32" i="7"/>
  <c r="E29" i="7"/>
  <c r="D60" i="4"/>
  <c r="D59" i="4"/>
  <c r="D66" i="4"/>
  <c r="D61" i="4"/>
  <c r="D65" i="4"/>
  <c r="D63" i="4"/>
  <c r="D64" i="4"/>
  <c r="D62" i="4"/>
  <c r="E33" i="7"/>
  <c r="H31" i="7"/>
  <c r="H35" i="7" s="1"/>
  <c r="E34" i="7"/>
  <c r="B143" i="2"/>
  <c r="D67" i="4" l="1"/>
  <c r="E35" i="7"/>
  <c r="C213" i="4"/>
  <c r="C215" i="4" s="1"/>
  <c r="C217" i="4" s="1"/>
  <c r="C218" i="4" l="1"/>
  <c r="F863" i="5"/>
  <c r="F851" i="5"/>
  <c r="F849" i="5"/>
  <c r="F848" i="5"/>
  <c r="F846" i="5"/>
  <c r="F847" i="5" s="1"/>
  <c r="F844" i="5"/>
  <c r="F845" i="5" s="1"/>
  <c r="F850" i="5" s="1"/>
  <c r="F852" i="5" s="1"/>
  <c r="C837" i="5"/>
  <c r="C838" i="5" s="1"/>
  <c r="C840" i="5" s="1"/>
  <c r="C841" i="5" s="1"/>
  <c r="F854" i="5" s="1"/>
  <c r="C835" i="5"/>
  <c r="C800" i="5"/>
  <c r="C786" i="5"/>
  <c r="C781" i="5"/>
  <c r="C782" i="5" s="1"/>
  <c r="C780" i="5"/>
  <c r="E780" i="5" s="1"/>
  <c r="C778" i="5"/>
  <c r="B767" i="5"/>
  <c r="D750" i="5"/>
  <c r="D760" i="5" s="1"/>
  <c r="D747" i="5"/>
  <c r="F747" i="5" s="1"/>
  <c r="D741" i="5"/>
  <c r="F741" i="5" s="1"/>
  <c r="F679" i="5"/>
  <c r="C228" i="4" l="1"/>
  <c r="F228" i="4" s="1"/>
  <c r="H228" i="4" s="1"/>
  <c r="C227" i="4"/>
  <c r="F227" i="4" s="1"/>
  <c r="H227" i="4" s="1"/>
  <c r="B240" i="4" s="1"/>
  <c r="D240" i="4" s="1"/>
  <c r="F750" i="5"/>
  <c r="E751" i="5" s="1"/>
  <c r="B772" i="5" s="1"/>
  <c r="D773" i="5" s="1"/>
  <c r="F856" i="5"/>
  <c r="C866" i="5" s="1"/>
  <c r="C783" i="5"/>
  <c r="C784" i="5" s="1"/>
  <c r="C796" i="5"/>
  <c r="E796" i="5" s="1"/>
  <c r="C797" i="5" s="1"/>
  <c r="C798" i="5" s="1"/>
  <c r="C587" i="5"/>
  <c r="C576" i="5"/>
  <c r="C644" i="5" s="1"/>
  <c r="C646" i="5" s="1"/>
  <c r="C575" i="5"/>
  <c r="C643" i="5" s="1"/>
  <c r="B547" i="5"/>
  <c r="C552" i="5" s="1"/>
  <c r="D438" i="5"/>
  <c r="D428" i="5"/>
  <c r="D679" i="5" s="1"/>
  <c r="B423" i="5"/>
  <c r="E422" i="5"/>
  <c r="D409" i="5"/>
  <c r="B555" i="5" s="1"/>
  <c r="B401" i="5"/>
  <c r="C432" i="5" s="1"/>
  <c r="E390" i="5"/>
  <c r="B378" i="5"/>
  <c r="C247" i="4" l="1"/>
  <c r="C243" i="4"/>
  <c r="C242" i="4"/>
  <c r="C245" i="4"/>
  <c r="B773" i="5"/>
  <c r="C799" i="5"/>
  <c r="C785" i="5"/>
  <c r="B421" i="5"/>
  <c r="B422" i="5" s="1"/>
  <c r="C581" i="5"/>
  <c r="E433" i="5"/>
  <c r="B556" i="5"/>
  <c r="D656" i="5"/>
  <c r="C659" i="5"/>
  <c r="C648" i="5"/>
  <c r="C553" i="5"/>
  <c r="C580" i="5"/>
  <c r="C649" i="5"/>
  <c r="E421" i="5"/>
  <c r="C578" i="5"/>
  <c r="C591" i="5" s="1"/>
  <c r="C596" i="5" s="1"/>
  <c r="B379" i="5"/>
  <c r="C367" i="5"/>
  <c r="B359" i="5"/>
  <c r="C344" i="5"/>
  <c r="C347" i="5" s="1"/>
  <c r="B344" i="5"/>
  <c r="C346" i="5" s="1"/>
  <c r="C343" i="5"/>
  <c r="B343" i="5"/>
  <c r="C341" i="5"/>
  <c r="C342" i="5" s="1"/>
  <c r="B341" i="5"/>
  <c r="B342" i="5" s="1"/>
  <c r="C328" i="5"/>
  <c r="A328" i="5"/>
  <c r="C327" i="5"/>
  <c r="B327" i="5"/>
  <c r="A327" i="5"/>
  <c r="C326" i="5"/>
  <c r="B326" i="5"/>
  <c r="A326" i="5"/>
  <c r="C325" i="5"/>
  <c r="B325" i="5"/>
  <c r="A325" i="5"/>
  <c r="C324" i="5"/>
  <c r="B324" i="5"/>
  <c r="A324" i="5"/>
  <c r="C323" i="5"/>
  <c r="B323" i="5"/>
  <c r="A323" i="5"/>
  <c r="C322" i="5"/>
  <c r="B322" i="5"/>
  <c r="A322" i="5"/>
  <c r="C321" i="5"/>
  <c r="B321" i="5"/>
  <c r="A321" i="5"/>
  <c r="C320" i="5"/>
  <c r="B320" i="5"/>
  <c r="A320" i="5"/>
  <c r="C319" i="5"/>
  <c r="B319" i="5"/>
  <c r="A319" i="5"/>
  <c r="C228" i="5"/>
  <c r="E227" i="5"/>
  <c r="E221" i="5"/>
  <c r="C222" i="5" s="1"/>
  <c r="C224" i="5" s="1"/>
  <c r="F218" i="5"/>
  <c r="D215" i="5"/>
  <c r="C216" i="5" s="1"/>
  <c r="F217" i="5" s="1"/>
  <c r="D119" i="3"/>
  <c r="D121" i="3" s="1"/>
  <c r="D113" i="3"/>
  <c r="D114" i="3"/>
  <c r="B177" i="5"/>
  <c r="B134" i="5"/>
  <c r="B133" i="5"/>
  <c r="C142" i="5"/>
  <c r="D142" i="5"/>
  <c r="B142" i="5"/>
  <c r="C141" i="5"/>
  <c r="D141" i="5"/>
  <c r="B141" i="5"/>
  <c r="B138" i="5"/>
  <c r="B137" i="5"/>
  <c r="C248" i="4" l="1"/>
  <c r="D787" i="5"/>
  <c r="B787" i="5"/>
  <c r="D801" i="5"/>
  <c r="B801" i="5"/>
  <c r="D420" i="5"/>
  <c r="D419" i="5" s="1"/>
  <c r="D436" i="5" s="1"/>
  <c r="D440" i="5" s="1"/>
  <c r="D442" i="5" s="1"/>
  <c r="D680" i="5" s="1"/>
  <c r="E556" i="5"/>
  <c r="E555" i="5"/>
  <c r="B662" i="5"/>
  <c r="B622" i="5"/>
  <c r="C557" i="5"/>
  <c r="C348" i="5"/>
  <c r="C350" i="5" s="1"/>
  <c r="C349" i="5"/>
  <c r="C351" i="5" s="1"/>
  <c r="D386" i="5"/>
  <c r="D387" i="5" s="1"/>
  <c r="C386" i="5"/>
  <c r="C387" i="5" s="1"/>
  <c r="F250" i="5"/>
  <c r="D156" i="5"/>
  <c r="C229" i="5"/>
  <c r="C231" i="5" s="1"/>
  <c r="C236" i="5" s="1"/>
  <c r="C238" i="5" s="1"/>
  <c r="C240" i="5" s="1"/>
  <c r="C242" i="5"/>
  <c r="C244" i="5" s="1"/>
  <c r="D115" i="3"/>
  <c r="E164" i="5"/>
  <c r="F164" i="5"/>
  <c r="D164" i="5"/>
  <c r="E156" i="5"/>
  <c r="F156" i="5"/>
  <c r="C83" i="5"/>
  <c r="B100" i="5"/>
  <c r="C104" i="5" s="1"/>
  <c r="D40" i="5"/>
  <c r="C40" i="5"/>
  <c r="B40" i="5"/>
  <c r="D38" i="5"/>
  <c r="D39" i="5" s="1"/>
  <c r="C38" i="5"/>
  <c r="C39" i="5" s="1"/>
  <c r="B38" i="5"/>
  <c r="B39" i="5" s="1"/>
  <c r="F30" i="5"/>
  <c r="F29" i="5"/>
  <c r="F28" i="5"/>
  <c r="I27" i="5"/>
  <c r="F27" i="5"/>
  <c r="I26" i="5"/>
  <c r="F26" i="5"/>
  <c r="I25" i="5"/>
  <c r="F25" i="5"/>
  <c r="I24" i="5"/>
  <c r="F24" i="5"/>
  <c r="I23" i="5"/>
  <c r="F23" i="5"/>
  <c r="C23" i="5"/>
  <c r="I22" i="5"/>
  <c r="F22" i="5"/>
  <c r="C22" i="5"/>
  <c r="I21" i="5"/>
  <c r="F21" i="5"/>
  <c r="C21" i="5"/>
  <c r="I20" i="5"/>
  <c r="F20" i="5"/>
  <c r="C20" i="5"/>
  <c r="I19" i="5"/>
  <c r="F19" i="5"/>
  <c r="C19" i="5"/>
  <c r="I18" i="5"/>
  <c r="F18" i="5"/>
  <c r="C18" i="5"/>
  <c r="I17" i="5"/>
  <c r="F17" i="5"/>
  <c r="C17" i="5"/>
  <c r="I16" i="5"/>
  <c r="F16" i="5"/>
  <c r="C16" i="5"/>
  <c r="H39" i="4"/>
  <c r="E169" i="4"/>
  <c r="B171" i="4" s="1"/>
  <c r="B170" i="4"/>
  <c r="D170" i="4" s="1"/>
  <c r="G170" i="4" s="1"/>
  <c r="B173" i="4" s="1"/>
  <c r="B174" i="4" s="1"/>
  <c r="D554" i="5" l="1"/>
  <c r="D558" i="5" s="1"/>
  <c r="C568" i="5" s="1"/>
  <c r="F677" i="5" s="1"/>
  <c r="D425" i="5"/>
  <c r="D677" i="5" s="1"/>
  <c r="E589" i="5"/>
  <c r="C594" i="5" s="1"/>
  <c r="D633" i="5" s="1"/>
  <c r="D388" i="5"/>
  <c r="D391" i="5" s="1"/>
  <c r="C352" i="5"/>
  <c r="D166" i="5"/>
  <c r="D168" i="5" s="1"/>
  <c r="C233" i="5"/>
  <c r="C246" i="5"/>
  <c r="C248" i="5" s="1"/>
  <c r="D252" i="5" s="1"/>
  <c r="D117" i="3"/>
  <c r="F121" i="3" s="1"/>
  <c r="D165" i="5"/>
  <c r="D167" i="5" s="1"/>
  <c r="D157" i="5"/>
  <c r="D159" i="5" s="1"/>
  <c r="D158" i="5"/>
  <c r="D160" i="5" s="1"/>
  <c r="C41" i="5"/>
  <c r="H88" i="5" s="1"/>
  <c r="B41" i="5"/>
  <c r="H87" i="5" s="1"/>
  <c r="D41" i="5"/>
  <c r="H89" i="5" s="1"/>
  <c r="B101" i="4"/>
  <c r="B274" i="4" s="1"/>
  <c r="D101" i="4"/>
  <c r="D274" i="4" s="1"/>
  <c r="D100" i="4"/>
  <c r="D273" i="4" s="1"/>
  <c r="D99" i="4"/>
  <c r="D98" i="4"/>
  <c r="D271" i="4" s="1"/>
  <c r="B102" i="4"/>
  <c r="B275" i="4" s="1"/>
  <c r="B100" i="4"/>
  <c r="B99" i="4"/>
  <c r="B272" i="4" s="1"/>
  <c r="B98" i="4"/>
  <c r="B271" i="4" s="1"/>
  <c r="H41" i="4"/>
  <c r="H40" i="4"/>
  <c r="B306" i="4" s="1"/>
  <c r="F99" i="4" l="1"/>
  <c r="B162" i="4"/>
  <c r="H287" i="4"/>
  <c r="F272" i="4"/>
  <c r="H272" i="4" s="1"/>
  <c r="C272" i="4"/>
  <c r="F275" i="4"/>
  <c r="H275" i="4" s="1"/>
  <c r="C275" i="4"/>
  <c r="D102" i="4"/>
  <c r="D275" i="4" s="1"/>
  <c r="E275" i="4" s="1"/>
  <c r="D272" i="4"/>
  <c r="E272" i="4" s="1"/>
  <c r="H42" i="4"/>
  <c r="G276" i="4"/>
  <c r="E271" i="4"/>
  <c r="F271" i="4"/>
  <c r="C271" i="4"/>
  <c r="E274" i="4"/>
  <c r="F274" i="4"/>
  <c r="H274" i="4" s="1"/>
  <c r="C274" i="4"/>
  <c r="F100" i="4"/>
  <c r="B273" i="4"/>
  <c r="E110" i="4"/>
  <c r="D564" i="5"/>
  <c r="C569" i="5" s="1"/>
  <c r="F253" i="5"/>
  <c r="D253" i="5"/>
  <c r="E392" i="5"/>
  <c r="C392" i="5"/>
  <c r="D169" i="5"/>
  <c r="D170" i="5" s="1"/>
  <c r="B362" i="5"/>
  <c r="B363" i="5" s="1"/>
  <c r="D161" i="5"/>
  <c r="D162" i="5" s="1"/>
  <c r="D172" i="5" s="1"/>
  <c r="B178" i="5" s="1"/>
  <c r="D178" i="5" s="1"/>
  <c r="H91" i="5"/>
  <c r="H93" i="5" s="1"/>
  <c r="H90" i="5"/>
  <c r="H92" i="5" s="1"/>
  <c r="F101" i="4"/>
  <c r="B103" i="4"/>
  <c r="B276" i="4" s="1"/>
  <c r="D103" i="4"/>
  <c r="D276" i="4" s="1"/>
  <c r="B127" i="4"/>
  <c r="B128" i="4"/>
  <c r="F98" i="4"/>
  <c r="C38" i="4"/>
  <c r="E38" i="4" s="1"/>
  <c r="E109" i="4" l="1"/>
  <c r="E111" i="4" s="1"/>
  <c r="E280" i="4"/>
  <c r="E281" i="4"/>
  <c r="C127" i="4"/>
  <c r="C135" i="4" s="1"/>
  <c r="B104" i="4"/>
  <c r="A144" i="4" s="1"/>
  <c r="F102" i="4"/>
  <c r="C128" i="4"/>
  <c r="C137" i="4" s="1"/>
  <c r="E273" i="4"/>
  <c r="F273" i="4"/>
  <c r="H273" i="4" s="1"/>
  <c r="C273" i="4"/>
  <c r="H271" i="4"/>
  <c r="E276" i="4"/>
  <c r="F276" i="4"/>
  <c r="H276" i="4" s="1"/>
  <c r="C276" i="4"/>
  <c r="C277" i="4" s="1"/>
  <c r="E112" i="4"/>
  <c r="E114" i="4"/>
  <c r="E113" i="4"/>
  <c r="G150" i="4"/>
  <c r="D636" i="5"/>
  <c r="F680" i="5" s="1"/>
  <c r="F678" i="5"/>
  <c r="H94" i="5"/>
  <c r="B103" i="5" s="1"/>
  <c r="E104" i="5" s="1"/>
  <c r="C138" i="4"/>
  <c r="C136" i="4"/>
  <c r="F103" i="4"/>
  <c r="G38" i="3"/>
  <c r="E37" i="3"/>
  <c r="F46" i="3" s="1"/>
  <c r="F47" i="3" s="1"/>
  <c r="E36" i="3"/>
  <c r="F51" i="3" s="1"/>
  <c r="E35" i="3"/>
  <c r="F50" i="3" s="1"/>
  <c r="E30" i="3"/>
  <c r="E29" i="3"/>
  <c r="D27" i="3"/>
  <c r="E34" i="3" s="1"/>
  <c r="H116" i="2"/>
  <c r="B123" i="2" s="1"/>
  <c r="D152" i="4" l="1"/>
  <c r="G300" i="4"/>
  <c r="F104" i="4"/>
  <c r="E283" i="4"/>
  <c r="E282" i="4"/>
  <c r="E285" i="4"/>
  <c r="E284" i="4"/>
  <c r="E277" i="4"/>
  <c r="C278" i="4" s="1"/>
  <c r="H277" i="4"/>
  <c r="F277" i="4"/>
  <c r="F105" i="4"/>
  <c r="B129" i="4" s="1"/>
  <c r="C144" i="4" s="1"/>
  <c r="E144" i="4" s="1"/>
  <c r="C145" i="4" s="1"/>
  <c r="C48" i="7" s="1"/>
  <c r="D104" i="5"/>
  <c r="G104" i="5" s="1"/>
  <c r="E118" i="4"/>
  <c r="E120" i="4"/>
  <c r="E122" i="4"/>
  <c r="A137" i="4" s="1"/>
  <c r="E137" i="4" s="1"/>
  <c r="E119" i="4"/>
  <c r="E123" i="4"/>
  <c r="A138" i="4" s="1"/>
  <c r="E138" i="4" s="1"/>
  <c r="F40" i="3"/>
  <c r="H40" i="3" s="1"/>
  <c r="F41" i="3" s="1"/>
  <c r="G34" i="3"/>
  <c r="F39" i="3" s="1"/>
  <c r="B152" i="2"/>
  <c r="E144" i="2"/>
  <c r="E74" i="2"/>
  <c r="F70" i="2"/>
  <c r="F75" i="2" s="1"/>
  <c r="H20" i="2"/>
  <c r="H66" i="2" s="1"/>
  <c r="H68" i="2" s="1"/>
  <c r="G65" i="2"/>
  <c r="H46" i="2"/>
  <c r="G45" i="2"/>
  <c r="G43" i="2"/>
  <c r="D25" i="2"/>
  <c r="B39" i="2" s="1"/>
  <c r="C52" i="2" s="1"/>
  <c r="E163" i="2"/>
  <c r="B162" i="2"/>
  <c r="E162" i="2" s="1"/>
  <c r="G162" i="2" s="1"/>
  <c r="C165" i="2" s="1"/>
  <c r="E165" i="2" s="1"/>
  <c r="E167" i="2" s="1"/>
  <c r="B155" i="2"/>
  <c r="H156" i="2" s="1"/>
  <c r="B136" i="2"/>
  <c r="C144" i="2" s="1"/>
  <c r="B125" i="2"/>
  <c r="F127" i="2" s="1"/>
  <c r="C128" i="2" s="1"/>
  <c r="H114" i="2"/>
  <c r="E286" i="4" l="1"/>
  <c r="C308" i="4" s="1"/>
  <c r="E287" i="4"/>
  <c r="C310" i="4" s="1"/>
  <c r="C324" i="4" s="1"/>
  <c r="Q48" i="7" s="1"/>
  <c r="F278" i="4"/>
  <c r="D293" i="4" s="1"/>
  <c r="L48" i="7" s="1"/>
  <c r="E121" i="4"/>
  <c r="B164" i="4"/>
  <c r="C176" i="4" s="1"/>
  <c r="H48" i="7" s="1"/>
  <c r="A135" i="4"/>
  <c r="E135" i="4" s="1"/>
  <c r="B163" i="4"/>
  <c r="C156" i="4"/>
  <c r="E48" i="7" s="1"/>
  <c r="F42" i="3"/>
  <c r="D48" i="2"/>
  <c r="H49" i="2" s="1"/>
  <c r="H51" i="2" s="1"/>
  <c r="E52" i="2" s="1"/>
  <c r="E73" i="2"/>
  <c r="D27" i="2"/>
  <c r="B61" i="2" s="1"/>
  <c r="C80" i="2" s="1"/>
  <c r="F69" i="2"/>
  <c r="H69" i="2" s="1"/>
  <c r="B139" i="2"/>
  <c r="B145" i="2"/>
  <c r="C145" i="2" s="1"/>
  <c r="F126" i="2"/>
  <c r="E128" i="2" s="1"/>
  <c r="D128" i="2" s="1"/>
  <c r="G128" i="2" s="1"/>
  <c r="B186" i="2"/>
  <c r="E168" i="2"/>
  <c r="E166" i="2"/>
  <c r="D144" i="2"/>
  <c r="G144" i="2" s="1"/>
  <c r="D309" i="1"/>
  <c r="D159" i="1"/>
  <c r="D308" i="1" s="1"/>
  <c r="C305" i="1"/>
  <c r="D305" i="1"/>
  <c r="G319" i="4" l="1"/>
  <c r="C316" i="4"/>
  <c r="E316" i="4" s="1"/>
  <c r="D298" i="4"/>
  <c r="N48" i="7" s="1"/>
  <c r="H286" i="4"/>
  <c r="D291" i="4" s="1"/>
  <c r="K48" i="7" s="1"/>
  <c r="M48" i="7" s="1"/>
  <c r="D301" i="4"/>
  <c r="O48" i="7" s="1"/>
  <c r="P48" i="7" s="1"/>
  <c r="B167" i="4"/>
  <c r="D167" i="4" s="1"/>
  <c r="G171" i="4"/>
  <c r="A136" i="4"/>
  <c r="E136" i="4" s="1"/>
  <c r="E139" i="4" s="1"/>
  <c r="B48" i="7" s="1"/>
  <c r="D48" i="7" s="1"/>
  <c r="B165" i="4"/>
  <c r="B166" i="4" s="1"/>
  <c r="B172" i="4" s="1"/>
  <c r="B152" i="4"/>
  <c r="F152" i="4" s="1"/>
  <c r="C154" i="4" s="1"/>
  <c r="F48" i="7" s="1"/>
  <c r="G48" i="7" s="1"/>
  <c r="F53" i="3"/>
  <c r="F54" i="3" s="1"/>
  <c r="F43" i="3"/>
  <c r="B53" i="2"/>
  <c r="C53" i="2" s="1"/>
  <c r="D52" i="2"/>
  <c r="G52" i="2" s="1"/>
  <c r="B73" i="2"/>
  <c r="B74" i="2" s="1"/>
  <c r="B129" i="2"/>
  <c r="C129" i="2" s="1"/>
  <c r="H157" i="2"/>
  <c r="H158" i="2" s="1"/>
  <c r="E173" i="2" s="1"/>
  <c r="E172" i="2" s="1"/>
  <c r="G230" i="1"/>
  <c r="H235" i="1" s="1"/>
  <c r="G216" i="1"/>
  <c r="G196" i="1"/>
  <c r="H259" i="1" l="1"/>
  <c r="C297" i="1"/>
  <c r="E297" i="1" s="1"/>
  <c r="B312" i="4"/>
  <c r="B314" i="4" s="1"/>
  <c r="B320" i="4" s="1"/>
  <c r="I322" i="4"/>
  <c r="I321" i="4"/>
  <c r="D294" i="4"/>
  <c r="B294" i="4"/>
  <c r="D302" i="4"/>
  <c r="B302" i="4"/>
  <c r="C157" i="4"/>
  <c r="E157" i="4"/>
  <c r="E146" i="4"/>
  <c r="C146" i="4"/>
  <c r="E55" i="3"/>
  <c r="G55" i="3"/>
  <c r="I174" i="4"/>
  <c r="I173" i="4"/>
  <c r="E171" i="2"/>
  <c r="B72" i="2"/>
  <c r="E72" i="2" s="1"/>
  <c r="E76" i="2" s="1"/>
  <c r="H77" i="2" s="1"/>
  <c r="H79" i="2" s="1"/>
  <c r="E80" i="2" s="1"/>
  <c r="E170" i="2"/>
  <c r="H159" i="2"/>
  <c r="B178" i="2"/>
  <c r="E177" i="2" s="1"/>
  <c r="E169" i="2"/>
  <c r="E155" i="1"/>
  <c r="E305" i="1" s="1"/>
  <c r="B149" i="1"/>
  <c r="A74" i="7" s="1"/>
  <c r="B87" i="7" s="1"/>
  <c r="B148" i="1"/>
  <c r="A73" i="7" l="1"/>
  <c r="B86" i="7" s="1"/>
  <c r="B298" i="1"/>
  <c r="C323" i="4"/>
  <c r="C325" i="4" s="1"/>
  <c r="R48" i="7" s="1"/>
  <c r="S48" i="7" s="1"/>
  <c r="C175" i="4"/>
  <c r="C177" i="4" s="1"/>
  <c r="I48" i="7" s="1"/>
  <c r="J48" i="7" s="1"/>
  <c r="E181" i="2"/>
  <c r="D80" i="2"/>
  <c r="G80" i="2" s="1"/>
  <c r="B81" i="2"/>
  <c r="C81" i="2" s="1"/>
  <c r="E176" i="2"/>
  <c r="C182" i="2"/>
  <c r="B185" i="2" s="1"/>
  <c r="D186" i="2" s="1"/>
  <c r="D162" i="1"/>
  <c r="D311" i="1" s="1"/>
  <c r="D161" i="1"/>
  <c r="D310" i="1" s="1"/>
  <c r="E159" i="1"/>
  <c r="E308" i="1" s="1"/>
  <c r="B299" i="1"/>
  <c r="E160" i="1"/>
  <c r="E309" i="1" s="1"/>
  <c r="B150" i="1"/>
  <c r="A75" i="7" s="1"/>
  <c r="B88" i="7" s="1"/>
  <c r="G28" i="1"/>
  <c r="H236" i="1" s="1"/>
  <c r="G79" i="1"/>
  <c r="G68" i="1"/>
  <c r="I38" i="1"/>
  <c r="G59" i="1" s="1"/>
  <c r="G60" i="1" s="1"/>
  <c r="I24" i="1"/>
  <c r="I42" i="1"/>
  <c r="G29" i="1"/>
  <c r="G45" i="1"/>
  <c r="I45" i="1" s="1"/>
  <c r="G44" i="1"/>
  <c r="I44" i="1" s="1"/>
  <c r="G39" i="1"/>
  <c r="I39" i="1" s="1"/>
  <c r="G52" i="1"/>
  <c r="G199" i="1" s="1"/>
  <c r="H237" i="1" l="1"/>
  <c r="H260" i="1"/>
  <c r="H100" i="1"/>
  <c r="H249" i="1" s="1"/>
  <c r="C298" i="1"/>
  <c r="E298" i="1" s="1"/>
  <c r="C147" i="1"/>
  <c r="E147" i="1" s="1"/>
  <c r="H85" i="1"/>
  <c r="C326" i="4"/>
  <c r="E326" i="4"/>
  <c r="C178" i="4"/>
  <c r="E178" i="4"/>
  <c r="C186" i="2"/>
  <c r="F186" i="2" s="1"/>
  <c r="G201" i="1"/>
  <c r="G200" i="1"/>
  <c r="D149" i="1"/>
  <c r="G67" i="1"/>
  <c r="I67" i="1" s="1"/>
  <c r="G215" i="1"/>
  <c r="I59" i="1"/>
  <c r="G207" i="1"/>
  <c r="B300" i="1"/>
  <c r="G53" i="1"/>
  <c r="G54" i="1"/>
  <c r="G32" i="1"/>
  <c r="H243" i="1" l="1"/>
  <c r="B151" i="1"/>
  <c r="A76" i="7" s="1"/>
  <c r="B90" i="7" s="1"/>
  <c r="H238" i="1"/>
  <c r="H261" i="1"/>
  <c r="C148" i="1"/>
  <c r="E148" i="1" s="1"/>
  <c r="H93" i="1"/>
  <c r="H110" i="1"/>
  <c r="H86" i="1"/>
  <c r="I60" i="1"/>
  <c r="G65" i="1" s="1"/>
  <c r="G69" i="1"/>
  <c r="I69" i="1" s="1"/>
  <c r="G71" i="1" s="1"/>
  <c r="G70" i="1"/>
  <c r="I70" i="1" s="1"/>
  <c r="G76" i="1" s="1"/>
  <c r="I207" i="1"/>
  <c r="G208" i="1"/>
  <c r="I208" i="1" s="1"/>
  <c r="G218" i="1"/>
  <c r="I218" i="1" s="1"/>
  <c r="G217" i="1"/>
  <c r="I217" i="1" s="1"/>
  <c r="I215" i="1"/>
  <c r="C299" i="1"/>
  <c r="C300" i="1" s="1"/>
  <c r="C301" i="1" s="1"/>
  <c r="C302" i="1" s="1"/>
  <c r="D150" i="1"/>
  <c r="D299" i="1"/>
  <c r="G202" i="1"/>
  <c r="B155" i="1"/>
  <c r="A79" i="7" s="1"/>
  <c r="A80" i="7" s="1"/>
  <c r="B156" i="1"/>
  <c r="A78" i="7" s="1"/>
  <c r="B152" i="1"/>
  <c r="A77" i="7" s="1"/>
  <c r="C156" i="1"/>
  <c r="C306" i="1" s="1"/>
  <c r="G55" i="1"/>
  <c r="G57" i="1" s="1"/>
  <c r="H106" i="1" l="1"/>
  <c r="H255" i="1" s="1"/>
  <c r="H267" i="1" s="1"/>
  <c r="H239" i="1"/>
  <c r="G204" i="1"/>
  <c r="C149" i="1"/>
  <c r="E149" i="1" s="1"/>
  <c r="B91" i="7"/>
  <c r="B92" i="7" s="1"/>
  <c r="B159" i="7" s="1"/>
  <c r="A68" i="7"/>
  <c r="H101" i="1"/>
  <c r="F147" i="1"/>
  <c r="G147" i="1" s="1"/>
  <c r="B72" i="7" s="1"/>
  <c r="C85" i="7" s="1"/>
  <c r="C96" i="7" s="1"/>
  <c r="H123" i="1"/>
  <c r="H135" i="1" s="1"/>
  <c r="F155" i="1"/>
  <c r="G155" i="1" s="1"/>
  <c r="B79" i="7" s="1"/>
  <c r="H131" i="1"/>
  <c r="H143" i="1" s="1"/>
  <c r="H87" i="1"/>
  <c r="H111" i="1"/>
  <c r="H124" i="1" s="1"/>
  <c r="H136" i="1" s="1"/>
  <c r="H118" i="1"/>
  <c r="H132" i="1" s="1"/>
  <c r="H144" i="1" s="1"/>
  <c r="D151" i="1"/>
  <c r="D165" i="1"/>
  <c r="D300" i="1"/>
  <c r="B305" i="1"/>
  <c r="E299" i="1"/>
  <c r="G213" i="1"/>
  <c r="D163" i="1"/>
  <c r="D164" i="1"/>
  <c r="D313" i="1" s="1"/>
  <c r="B306" i="1"/>
  <c r="B302" i="1"/>
  <c r="B301" i="1"/>
  <c r="G224" i="1"/>
  <c r="G226" i="1" s="1"/>
  <c r="G219" i="1"/>
  <c r="F148" i="1"/>
  <c r="G148" i="1" s="1"/>
  <c r="B73" i="7" s="1"/>
  <c r="C86" i="7" s="1"/>
  <c r="D156" i="1"/>
  <c r="C150" i="1"/>
  <c r="C151" i="1" s="1"/>
  <c r="E161" i="1"/>
  <c r="E310" i="1" s="1"/>
  <c r="E162" i="1"/>
  <c r="E311" i="1" s="1"/>
  <c r="F305" i="1" l="1"/>
  <c r="G305" i="1" s="1"/>
  <c r="C79" i="7" s="1"/>
  <c r="H282" i="1"/>
  <c r="H294" i="1" s="1"/>
  <c r="H281" i="1"/>
  <c r="H293" i="1" s="1"/>
  <c r="H275" i="1"/>
  <c r="H287" i="1" s="1"/>
  <c r="H273" i="1"/>
  <c r="H285" i="1" s="1"/>
  <c r="H274" i="1"/>
  <c r="H286" i="1" s="1"/>
  <c r="H276" i="1"/>
  <c r="H288" i="1" s="1"/>
  <c r="H102" i="1"/>
  <c r="H251" i="1" s="1"/>
  <c r="H250" i="1"/>
  <c r="H262" i="1" s="1"/>
  <c r="H277" i="1" s="1"/>
  <c r="H289" i="1" s="1"/>
  <c r="H263" i="1"/>
  <c r="H278" i="1" s="1"/>
  <c r="H290" i="1" s="1"/>
  <c r="F297" i="1"/>
  <c r="G297" i="1" s="1"/>
  <c r="C72" i="7" s="1"/>
  <c r="D85" i="7" s="1"/>
  <c r="F96" i="7" s="1"/>
  <c r="F298" i="1"/>
  <c r="G298" i="1" s="1"/>
  <c r="C73" i="7" s="1"/>
  <c r="D86" i="7" s="1"/>
  <c r="F101" i="7" s="1"/>
  <c r="F102" i="7" s="1"/>
  <c r="C165" i="1"/>
  <c r="F165" i="1" s="1"/>
  <c r="H112" i="1"/>
  <c r="H88" i="1"/>
  <c r="C102" i="7"/>
  <c r="C101" i="7"/>
  <c r="C161" i="1"/>
  <c r="C308" i="1"/>
  <c r="F308" i="1" s="1"/>
  <c r="G308" i="1" s="1"/>
  <c r="E300" i="1"/>
  <c r="F300" i="1" s="1"/>
  <c r="G300" i="1" s="1"/>
  <c r="C75" i="7" s="1"/>
  <c r="D88" i="7" s="1"/>
  <c r="F118" i="7" s="1"/>
  <c r="E166" i="1"/>
  <c r="E163" i="1"/>
  <c r="E312" i="1" s="1"/>
  <c r="E164" i="1"/>
  <c r="E313" i="1" s="1"/>
  <c r="E151" i="1"/>
  <c r="F151" i="1" s="1"/>
  <c r="G151" i="1" s="1"/>
  <c r="B76" i="7" s="1"/>
  <c r="C159" i="1"/>
  <c r="F159" i="1" s="1"/>
  <c r="G159" i="1" s="1"/>
  <c r="C160" i="1"/>
  <c r="F160" i="1" s="1"/>
  <c r="F299" i="1"/>
  <c r="G299" i="1" s="1"/>
  <c r="C74" i="7" s="1"/>
  <c r="D87" i="7" s="1"/>
  <c r="F117" i="7" s="1"/>
  <c r="D314" i="1"/>
  <c r="D315" i="1"/>
  <c r="D312" i="1"/>
  <c r="E156" i="1"/>
  <c r="D306" i="1"/>
  <c r="D152" i="1"/>
  <c r="D301" i="1"/>
  <c r="F149" i="1"/>
  <c r="G149" i="1" s="1"/>
  <c r="B74" i="7" s="1"/>
  <c r="C87" i="7" s="1"/>
  <c r="C117" i="7" s="1"/>
  <c r="E150" i="1"/>
  <c r="F150" i="1" s="1"/>
  <c r="C314" i="1" l="1"/>
  <c r="F100" i="7"/>
  <c r="F99" i="7"/>
  <c r="H125" i="1"/>
  <c r="H137" i="1" s="1"/>
  <c r="H126" i="1"/>
  <c r="H138" i="1" s="1"/>
  <c r="F115" i="7"/>
  <c r="F113" i="7"/>
  <c r="F111" i="7"/>
  <c r="F109" i="7"/>
  <c r="F107" i="7"/>
  <c r="F105" i="7"/>
  <c r="F103" i="7"/>
  <c r="F116" i="7"/>
  <c r="F114" i="7"/>
  <c r="F112" i="7"/>
  <c r="F110" i="7"/>
  <c r="F108" i="7"/>
  <c r="F106" i="7"/>
  <c r="F104" i="7"/>
  <c r="H89" i="1"/>
  <c r="H114" i="1" s="1"/>
  <c r="H128" i="1" s="1"/>
  <c r="H140" i="1" s="1"/>
  <c r="H113" i="1"/>
  <c r="H127" i="1" s="1"/>
  <c r="H139" i="1" s="1"/>
  <c r="F98" i="7"/>
  <c r="F97" i="7"/>
  <c r="C89" i="7"/>
  <c r="C125" i="7" s="1"/>
  <c r="C90" i="7"/>
  <c r="C126" i="7" s="1"/>
  <c r="C114" i="7"/>
  <c r="C110" i="7"/>
  <c r="C106" i="7"/>
  <c r="C115" i="7"/>
  <c r="C111" i="7"/>
  <c r="C107" i="7"/>
  <c r="C103" i="7"/>
  <c r="C116" i="7"/>
  <c r="C112" i="7"/>
  <c r="C108" i="7"/>
  <c r="C104" i="7"/>
  <c r="C113" i="7"/>
  <c r="C109" i="7"/>
  <c r="C105" i="7"/>
  <c r="C100" i="7"/>
  <c r="C99" i="7"/>
  <c r="C98" i="7"/>
  <c r="C97" i="7"/>
  <c r="C162" i="1"/>
  <c r="F314" i="1"/>
  <c r="C311" i="1"/>
  <c r="C310" i="1"/>
  <c r="F310" i="1" s="1"/>
  <c r="C309" i="1"/>
  <c r="F309" i="1" s="1"/>
  <c r="G309" i="1" s="1"/>
  <c r="C312" i="1"/>
  <c r="F312" i="1" s="1"/>
  <c r="G312" i="1" s="1"/>
  <c r="E301" i="1"/>
  <c r="F301" i="1" s="1"/>
  <c r="G301" i="1" s="1"/>
  <c r="C76" i="7" s="1"/>
  <c r="F161" i="1"/>
  <c r="G161" i="1" s="1"/>
  <c r="F311" i="1"/>
  <c r="G311" i="1" s="1"/>
  <c r="D302" i="1"/>
  <c r="D166" i="1"/>
  <c r="E315" i="1" s="1"/>
  <c r="E165" i="1"/>
  <c r="F156" i="1"/>
  <c r="G156" i="1" s="1"/>
  <c r="B78" i="7" s="1"/>
  <c r="E306" i="1"/>
  <c r="F306" i="1" s="1"/>
  <c r="G150" i="1"/>
  <c r="B75" i="7" s="1"/>
  <c r="C88" i="7" s="1"/>
  <c r="C118" i="7" s="1"/>
  <c r="G160" i="1"/>
  <c r="C152" i="1"/>
  <c r="E152" i="1" s="1"/>
  <c r="F152" i="1" s="1"/>
  <c r="G97" i="7" l="1"/>
  <c r="G98" i="7" s="1"/>
  <c r="G99" i="7" s="1"/>
  <c r="G100" i="7" s="1"/>
  <c r="G101" i="7" s="1"/>
  <c r="H97" i="7"/>
  <c r="D90" i="7"/>
  <c r="F126" i="7" s="1"/>
  <c r="D89" i="7"/>
  <c r="F125" i="7" s="1"/>
  <c r="D97" i="7"/>
  <c r="D98" i="7" s="1"/>
  <c r="D99" i="7" s="1"/>
  <c r="D100" i="7" s="1"/>
  <c r="D101" i="7" s="1"/>
  <c r="E97" i="7"/>
  <c r="C122" i="7"/>
  <c r="C123" i="7"/>
  <c r="C119" i="7"/>
  <c r="C124" i="7"/>
  <c r="C120" i="7"/>
  <c r="C121" i="7"/>
  <c r="G306" i="1"/>
  <c r="C78" i="7" s="1"/>
  <c r="E302" i="1"/>
  <c r="F302" i="1" s="1"/>
  <c r="C163" i="1"/>
  <c r="F163" i="1" s="1"/>
  <c r="C166" i="1"/>
  <c r="F166" i="1" s="1"/>
  <c r="G166" i="1" s="1"/>
  <c r="G165" i="1"/>
  <c r="E314" i="1"/>
  <c r="G314" i="1" s="1"/>
  <c r="G310" i="1"/>
  <c r="G152" i="1"/>
  <c r="B77" i="7" s="1"/>
  <c r="C91" i="7" s="1"/>
  <c r="C159" i="7" s="1"/>
  <c r="C155" i="7" s="1"/>
  <c r="C134" i="7" l="1"/>
  <c r="C150" i="7"/>
  <c r="C133" i="7"/>
  <c r="C149" i="7"/>
  <c r="C142" i="7"/>
  <c r="C158" i="7"/>
  <c r="C141" i="7"/>
  <c r="C157" i="7"/>
  <c r="C128" i="7"/>
  <c r="C138" i="7"/>
  <c r="C146" i="7"/>
  <c r="C154" i="7"/>
  <c r="C131" i="7"/>
  <c r="C137" i="7"/>
  <c r="C145" i="7"/>
  <c r="C153" i="7"/>
  <c r="F124" i="7"/>
  <c r="F119" i="7"/>
  <c r="F121" i="7"/>
  <c r="F123" i="7"/>
  <c r="F122" i="7"/>
  <c r="F120" i="7"/>
  <c r="H98" i="7"/>
  <c r="H99" i="7" s="1"/>
  <c r="H100" i="7" s="1"/>
  <c r="H101" i="7" s="1"/>
  <c r="H102" i="7" s="1"/>
  <c r="C129" i="7"/>
  <c r="C132" i="7"/>
  <c r="C136" i="7"/>
  <c r="C140" i="7"/>
  <c r="C144" i="7"/>
  <c r="C148" i="7"/>
  <c r="C152" i="7"/>
  <c r="C156" i="7"/>
  <c r="C127" i="7"/>
  <c r="C130" i="7"/>
  <c r="C135" i="7"/>
  <c r="C139" i="7"/>
  <c r="C143" i="7"/>
  <c r="C147" i="7"/>
  <c r="C151" i="7"/>
  <c r="E98" i="7"/>
  <c r="E99" i="7" s="1"/>
  <c r="E100" i="7" s="1"/>
  <c r="E101" i="7" s="1"/>
  <c r="E102" i="7" s="1"/>
  <c r="C315" i="1"/>
  <c r="F315" i="1" s="1"/>
  <c r="G315" i="1" s="1"/>
  <c r="G302" i="1"/>
  <c r="C77" i="7" s="1"/>
  <c r="D91" i="7" s="1"/>
  <c r="F159" i="7" s="1"/>
  <c r="F156" i="7" s="1"/>
  <c r="C164" i="1"/>
  <c r="G163" i="1"/>
  <c r="F164" i="1"/>
  <c r="G164" i="1" s="1"/>
  <c r="F162" i="1"/>
  <c r="G162" i="1" s="1"/>
  <c r="F152" i="7" l="1"/>
  <c r="F157" i="7"/>
  <c r="F140" i="7"/>
  <c r="F139" i="7"/>
  <c r="F155" i="7"/>
  <c r="F150" i="7"/>
  <c r="F151" i="7"/>
  <c r="F138" i="7"/>
  <c r="F136" i="7"/>
  <c r="F145" i="7"/>
  <c r="F128" i="7"/>
  <c r="F141" i="7"/>
  <c r="F134" i="7"/>
  <c r="F149" i="7"/>
  <c r="F127" i="7"/>
  <c r="F154" i="7"/>
  <c r="F144" i="7"/>
  <c r="F130" i="7"/>
  <c r="F147" i="7"/>
  <c r="F148" i="7"/>
  <c r="F132" i="7"/>
  <c r="F153" i="7"/>
  <c r="F137" i="7"/>
  <c r="F143" i="7"/>
  <c r="F129" i="7"/>
  <c r="F142" i="7"/>
  <c r="F158" i="7"/>
  <c r="F133" i="7"/>
  <c r="F135" i="7"/>
  <c r="F131" i="7"/>
  <c r="F146" i="7"/>
  <c r="C313" i="1"/>
  <c r="F313" i="1" s="1"/>
  <c r="G313" i="1" s="1"/>
  <c r="G316" i="1" s="1"/>
  <c r="F168" i="1"/>
  <c r="B81" i="7" s="1"/>
  <c r="D102" i="7" s="1"/>
  <c r="D103" i="7" s="1"/>
  <c r="D104" i="7" s="1"/>
  <c r="D105" i="7" s="1"/>
  <c r="D106" i="7" s="1"/>
  <c r="D107" i="7" s="1"/>
  <c r="D108" i="7" s="1"/>
  <c r="D109" i="7" s="1"/>
  <c r="D110" i="7" s="1"/>
  <c r="D111" i="7" s="1"/>
  <c r="D112" i="7" s="1"/>
  <c r="D113" i="7" s="1"/>
  <c r="D114" i="7" s="1"/>
  <c r="D115" i="7" s="1"/>
  <c r="D116" i="7" s="1"/>
  <c r="D117" i="7" s="1"/>
  <c r="D118" i="7" s="1"/>
  <c r="D119" i="7" s="1"/>
  <c r="D120" i="7" s="1"/>
  <c r="D121" i="7" s="1"/>
  <c r="D122" i="7" s="1"/>
  <c r="D123" i="7" s="1"/>
  <c r="D124" i="7" s="1"/>
  <c r="D125" i="7" s="1"/>
  <c r="D126" i="7" s="1"/>
  <c r="D127" i="7" s="1"/>
  <c r="D128" i="7" s="1"/>
  <c r="D129" i="7" s="1"/>
  <c r="D130" i="7" s="1"/>
  <c r="D131" i="7" s="1"/>
  <c r="D132" i="7" s="1"/>
  <c r="D133" i="7" s="1"/>
  <c r="D134" i="7" s="1"/>
  <c r="D135" i="7" s="1"/>
  <c r="D136" i="7" s="1"/>
  <c r="D137" i="7" s="1"/>
  <c r="D138" i="7" s="1"/>
  <c r="D139" i="7" s="1"/>
  <c r="D140" i="7" s="1"/>
  <c r="D141" i="7" s="1"/>
  <c r="D142" i="7" s="1"/>
  <c r="D143" i="7" s="1"/>
  <c r="D144" i="7" s="1"/>
  <c r="D145" i="7" s="1"/>
  <c r="D146" i="7" s="1"/>
  <c r="D147" i="7" s="1"/>
  <c r="D148" i="7" s="1"/>
  <c r="D149" i="7" s="1"/>
  <c r="D150" i="7" s="1"/>
  <c r="D151" i="7" s="1"/>
  <c r="D152" i="7" s="1"/>
  <c r="D153" i="7" s="1"/>
  <c r="D154" i="7" s="1"/>
  <c r="D155" i="7" s="1"/>
  <c r="D156" i="7" s="1"/>
  <c r="D157" i="7" s="1"/>
  <c r="D158" i="7" s="1"/>
  <c r="D159" i="7" s="1"/>
  <c r="G167" i="1"/>
  <c r="E103" i="7" l="1"/>
  <c r="E104" i="7" s="1"/>
  <c r="E105" i="7" s="1"/>
  <c r="E106" i="7" s="1"/>
  <c r="E107" i="7" s="1"/>
  <c r="E108" i="7" s="1"/>
  <c r="E109" i="7" s="1"/>
  <c r="E110" i="7" s="1"/>
  <c r="E111" i="7" s="1"/>
  <c r="E112" i="7" s="1"/>
  <c r="E113" i="7" s="1"/>
  <c r="E114" i="7" s="1"/>
  <c r="E115" i="7" s="1"/>
  <c r="E116" i="7" s="1"/>
  <c r="E117" i="7" s="1"/>
  <c r="E118" i="7" s="1"/>
  <c r="E119" i="7" s="1"/>
  <c r="E120" i="7" s="1"/>
  <c r="E121" i="7" s="1"/>
  <c r="E122" i="7" s="1"/>
  <c r="E123" i="7" s="1"/>
  <c r="E124" i="7" s="1"/>
  <c r="E125" i="7" s="1"/>
  <c r="E126" i="7" s="1"/>
  <c r="E127" i="7" s="1"/>
  <c r="E128" i="7" s="1"/>
  <c r="E129" i="7" s="1"/>
  <c r="E130" i="7" s="1"/>
  <c r="E131" i="7" s="1"/>
  <c r="E132" i="7" s="1"/>
  <c r="E133" i="7" s="1"/>
  <c r="E134" i="7" s="1"/>
  <c r="E135" i="7" s="1"/>
  <c r="E136" i="7" s="1"/>
  <c r="E137" i="7" s="1"/>
  <c r="E138" i="7" s="1"/>
  <c r="E139" i="7" s="1"/>
  <c r="E140" i="7" s="1"/>
  <c r="E141" i="7" s="1"/>
  <c r="E142" i="7" s="1"/>
  <c r="E143" i="7" s="1"/>
  <c r="E144" i="7" s="1"/>
  <c r="E145" i="7" s="1"/>
  <c r="E146" i="7" s="1"/>
  <c r="E147" i="7" s="1"/>
  <c r="E148" i="7" s="1"/>
  <c r="E149" i="7" s="1"/>
  <c r="E150" i="7" s="1"/>
  <c r="E151" i="7" s="1"/>
  <c r="E152" i="7" s="1"/>
  <c r="E153" i="7" s="1"/>
  <c r="E154" i="7" s="1"/>
  <c r="E155" i="7" s="1"/>
  <c r="E156" i="7" s="1"/>
  <c r="E157" i="7" s="1"/>
  <c r="E158" i="7" s="1"/>
  <c r="E159" i="7" s="1"/>
  <c r="F317" i="1"/>
  <c r="C81" i="7" s="1"/>
  <c r="G102" i="7" s="1"/>
  <c r="F169" i="1"/>
  <c r="G103" i="7" l="1"/>
  <c r="G104" i="7" s="1"/>
  <c r="G105" i="7" s="1"/>
  <c r="G106" i="7" s="1"/>
  <c r="G107" i="7" s="1"/>
  <c r="G108" i="7" s="1"/>
  <c r="G109" i="7" s="1"/>
  <c r="G110" i="7" s="1"/>
  <c r="G111" i="7" s="1"/>
  <c r="G112" i="7" s="1"/>
  <c r="G113" i="7" s="1"/>
  <c r="G114" i="7" s="1"/>
  <c r="G115" i="7" s="1"/>
  <c r="G116" i="7" s="1"/>
  <c r="G117" i="7" s="1"/>
  <c r="G118" i="7" s="1"/>
  <c r="G119" i="7" s="1"/>
  <c r="G120" i="7" s="1"/>
  <c r="G121" i="7" s="1"/>
  <c r="G122" i="7" s="1"/>
  <c r="G123" i="7" s="1"/>
  <c r="G124" i="7" s="1"/>
  <c r="G125" i="7" s="1"/>
  <c r="G126" i="7" s="1"/>
  <c r="G127" i="7" s="1"/>
  <c r="G128" i="7" s="1"/>
  <c r="G129" i="7" s="1"/>
  <c r="G130" i="7" s="1"/>
  <c r="G131" i="7" s="1"/>
  <c r="G132" i="7" s="1"/>
  <c r="G133" i="7" s="1"/>
  <c r="G134" i="7" s="1"/>
  <c r="G135" i="7" s="1"/>
  <c r="G136" i="7" s="1"/>
  <c r="G137" i="7" s="1"/>
  <c r="G138" i="7" s="1"/>
  <c r="G139" i="7" s="1"/>
  <c r="G140" i="7" s="1"/>
  <c r="G141" i="7" s="1"/>
  <c r="G142" i="7" s="1"/>
  <c r="G143" i="7" s="1"/>
  <c r="G144" i="7" s="1"/>
  <c r="G145" i="7" s="1"/>
  <c r="G146" i="7" s="1"/>
  <c r="G147" i="7" s="1"/>
  <c r="G148" i="7" s="1"/>
  <c r="G149" i="7" s="1"/>
  <c r="G150" i="7" s="1"/>
  <c r="G151" i="7" s="1"/>
  <c r="G152" i="7" s="1"/>
  <c r="G153" i="7" s="1"/>
  <c r="G154" i="7" s="1"/>
  <c r="G155" i="7" s="1"/>
  <c r="G156" i="7" s="1"/>
  <c r="G157" i="7" s="1"/>
  <c r="G158" i="7" s="1"/>
  <c r="G159" i="7" s="1"/>
  <c r="H103" i="7"/>
  <c r="F318" i="1"/>
  <c r="F319" i="1" l="1"/>
  <c r="H104" i="7"/>
  <c r="H105" i="7" s="1"/>
  <c r="H106" i="7" s="1"/>
  <c r="H107" i="7" s="1"/>
  <c r="H108" i="7" s="1"/>
  <c r="H109" i="7" s="1"/>
  <c r="H110" i="7" s="1"/>
  <c r="H111" i="7" s="1"/>
  <c r="H112" i="7" s="1"/>
  <c r="H113" i="7" s="1"/>
  <c r="H114" i="7" s="1"/>
  <c r="H115" i="7" s="1"/>
  <c r="H116" i="7" s="1"/>
  <c r="H117" i="7" s="1"/>
  <c r="H118" i="7" s="1"/>
  <c r="H119" i="7" s="1"/>
  <c r="H120" i="7" s="1"/>
  <c r="H121" i="7" s="1"/>
  <c r="H122" i="7" s="1"/>
  <c r="H123" i="7" s="1"/>
  <c r="H124" i="7" s="1"/>
  <c r="H125" i="7" s="1"/>
  <c r="H126" i="7" s="1"/>
  <c r="H127" i="7" s="1"/>
  <c r="H128" i="7" s="1"/>
  <c r="H129" i="7" s="1"/>
  <c r="H130" i="7" s="1"/>
  <c r="H131" i="7" s="1"/>
  <c r="H132" i="7" s="1"/>
  <c r="H133" i="7" s="1"/>
  <c r="H134" i="7" s="1"/>
  <c r="H135" i="7" s="1"/>
  <c r="H136" i="7" s="1"/>
  <c r="H137" i="7" s="1"/>
  <c r="H138" i="7" s="1"/>
  <c r="H139" i="7" s="1"/>
  <c r="H140" i="7" s="1"/>
  <c r="H141" i="7" s="1"/>
  <c r="H142" i="7" s="1"/>
  <c r="H143" i="7" s="1"/>
  <c r="H144" i="7" s="1"/>
  <c r="H145" i="7" s="1"/>
  <c r="H146" i="7" s="1"/>
  <c r="H147" i="7" s="1"/>
  <c r="H148" i="7" s="1"/>
  <c r="H149" i="7" s="1"/>
  <c r="H150" i="7" s="1"/>
  <c r="H151" i="7" s="1"/>
  <c r="H152" i="7" s="1"/>
  <c r="H153" i="7" s="1"/>
  <c r="H154" i="7" s="1"/>
  <c r="H155" i="7" s="1"/>
  <c r="H156" i="7" s="1"/>
  <c r="H157" i="7" s="1"/>
  <c r="H158" i="7" s="1"/>
  <c r="H159" i="7" s="1"/>
  <c r="F320" i="1"/>
  <c r="F322" i="1" l="1"/>
  <c r="F321" i="1"/>
  <c r="F172" i="1"/>
  <c r="F173" i="1" l="1"/>
  <c r="F170" i="1"/>
  <c r="F171" i="1"/>
</calcChain>
</file>

<file path=xl/sharedStrings.xml><?xml version="1.0" encoding="utf-8"?>
<sst xmlns="http://schemas.openxmlformats.org/spreadsheetml/2006/main" count="2482" uniqueCount="1288">
  <si>
    <t>Esempio 1</t>
  </si>
  <si>
    <t>Schema di calcolo</t>
  </si>
  <si>
    <t>Si eseguono le verifiche a lungo termine, in tensioni efficaci (condizione di norma più gravosa per la stabilità) con filtrazione in regime permanente nello strato B di argilla.</t>
  </si>
  <si>
    <t>Si eseguono le verifiche di stabilità con il metodo del supporto libero (struttura di elevata rigidezza). Non si esegue la verifica dei tiranti di ancoraggio. Non si valutano gli spostamenti della struttura.</t>
  </si>
  <si>
    <t>profondità nominale dello scavo:</t>
  </si>
  <si>
    <t>H =</t>
  </si>
  <si>
    <t>m</t>
  </si>
  <si>
    <t>a =</t>
  </si>
  <si>
    <t>angolo di inclinazione del tirante:</t>
  </si>
  <si>
    <r>
      <t>b</t>
    </r>
    <r>
      <rPr>
        <sz val="10"/>
        <rFont val="Palatino Linotype"/>
        <family val="1"/>
      </rPr>
      <t xml:space="preserve"> =</t>
    </r>
  </si>
  <si>
    <t>Strato A: Sabbia ghiaiosa di media densità</t>
  </si>
  <si>
    <t>Spessore dello strato A:</t>
  </si>
  <si>
    <r>
      <t>H</t>
    </r>
    <r>
      <rPr>
        <vertAlign val="subscript"/>
        <sz val="10"/>
        <rFont val="Palatino Linotype"/>
        <family val="1"/>
      </rPr>
      <t>A</t>
    </r>
    <r>
      <rPr>
        <sz val="10"/>
        <rFont val="Palatino Linotype"/>
        <family val="1"/>
      </rPr>
      <t xml:space="preserve"> =</t>
    </r>
  </si>
  <si>
    <t>Peso di volume medio sopra falda:</t>
  </si>
  <si>
    <r>
      <t>g</t>
    </r>
    <r>
      <rPr>
        <vertAlign val="subscript"/>
        <sz val="10"/>
        <rFont val="Palatino Linotype"/>
        <family val="1"/>
      </rPr>
      <t>A</t>
    </r>
    <r>
      <rPr>
        <sz val="10"/>
        <rFont val="Palatino Linotype"/>
        <family val="1"/>
      </rPr>
      <t xml:space="preserve"> =</t>
    </r>
  </si>
  <si>
    <r>
      <t>kN/m</t>
    </r>
    <r>
      <rPr>
        <vertAlign val="superscript"/>
        <sz val="10"/>
        <rFont val="Palatino Linotype"/>
        <family val="1"/>
      </rPr>
      <t>3</t>
    </r>
    <r>
      <rPr>
        <sz val="10"/>
        <rFont val="Palatino Linotype"/>
        <family val="1"/>
      </rPr>
      <t xml:space="preserve"> </t>
    </r>
  </si>
  <si>
    <t>Peso di volume medio sotto falda:</t>
  </si>
  <si>
    <t>Angolo di resistenza al taglio:</t>
  </si>
  <si>
    <t>Strato B: Argilla consistente e sovraconsolidata</t>
  </si>
  <si>
    <t>Peso di volume medio:</t>
  </si>
  <si>
    <t>Coesione efficace:</t>
  </si>
  <si>
    <t>kPa</t>
  </si>
  <si>
    <t>peso di volume dell'acqua:</t>
  </si>
  <si>
    <r>
      <t>g</t>
    </r>
    <r>
      <rPr>
        <vertAlign val="subscript"/>
        <sz val="10"/>
        <rFont val="Palatino Linotype"/>
        <family val="1"/>
      </rPr>
      <t>w</t>
    </r>
    <r>
      <rPr>
        <sz val="10"/>
        <rFont val="Palatino Linotype"/>
        <family val="1"/>
      </rPr>
      <t xml:space="preserve"> =</t>
    </r>
  </si>
  <si>
    <t>Verifiche agli Stati Limite Ultimi di un diaframma in c.a. con un ordine di tiranti in accordo con le NTC2018.</t>
  </si>
  <si>
    <t>altezza del vincolo da piano scavo:</t>
  </si>
  <si>
    <t>T = H-a =</t>
  </si>
  <si>
    <t>profondità del vincolo da p.c.:</t>
  </si>
  <si>
    <r>
      <t>H</t>
    </r>
    <r>
      <rPr>
        <vertAlign val="subscript"/>
        <sz val="10"/>
        <rFont val="Palatino Linotype"/>
        <family val="1"/>
      </rPr>
      <t>d</t>
    </r>
    <r>
      <rPr>
        <sz val="10"/>
        <rFont val="Palatino Linotype"/>
        <family val="1"/>
      </rPr>
      <t xml:space="preserve"> = H + min(0.5;0.1T) =</t>
    </r>
  </si>
  <si>
    <r>
      <t>f</t>
    </r>
    <r>
      <rPr>
        <sz val="10"/>
        <rFont val="Palatino Linotype"/>
        <family val="1"/>
      </rPr>
      <t>'</t>
    </r>
    <r>
      <rPr>
        <vertAlign val="subscript"/>
        <sz val="10"/>
        <rFont val="Palatino Linotype"/>
        <family val="1"/>
      </rPr>
      <t>kA</t>
    </r>
    <r>
      <rPr>
        <sz val="10"/>
        <rFont val="Palatino Linotype"/>
        <family val="1"/>
      </rPr>
      <t xml:space="preserve"> =</t>
    </r>
  </si>
  <si>
    <r>
      <rPr>
        <sz val="10"/>
        <rFont val="Calibri"/>
        <family val="2"/>
      </rPr>
      <t>§</t>
    </r>
    <r>
      <rPr>
        <sz val="10"/>
        <rFont val="Palatino Linotype"/>
        <family val="1"/>
      </rPr>
      <t xml:space="preserve"> 6.5.2.2</t>
    </r>
  </si>
  <si>
    <t>altezza di terreno da sostenere:</t>
  </si>
  <si>
    <t>Valori caratteristici</t>
  </si>
  <si>
    <r>
      <t>c'</t>
    </r>
    <r>
      <rPr>
        <vertAlign val="subscript"/>
        <sz val="10"/>
        <rFont val="Palatino Linotype"/>
        <family val="1"/>
      </rPr>
      <t xml:space="preserve">kB </t>
    </r>
    <r>
      <rPr>
        <sz val="10"/>
        <rFont val="Palatino Linotype"/>
        <family val="1"/>
      </rPr>
      <t>=</t>
    </r>
  </si>
  <si>
    <r>
      <t>q</t>
    </r>
    <r>
      <rPr>
        <vertAlign val="subscript"/>
        <sz val="10"/>
        <rFont val="Palatino Linotype"/>
        <family val="1"/>
      </rPr>
      <t>k</t>
    </r>
    <r>
      <rPr>
        <sz val="10"/>
        <rFont val="Palatino Linotype"/>
        <family val="1"/>
      </rPr>
      <t xml:space="preserve"> =</t>
    </r>
  </si>
  <si>
    <t>Angolo d'attrito parete-terreno:</t>
  </si>
  <si>
    <t>Angolo d'attrito parete-terreno (lato attivo):</t>
  </si>
  <si>
    <t>Angolo d'attrito parete-terreno (lato passivo):</t>
  </si>
  <si>
    <r>
      <t>Z</t>
    </r>
    <r>
      <rPr>
        <vertAlign val="subscript"/>
        <sz val="10"/>
        <rFont val="Palatino Linotype"/>
        <family val="1"/>
      </rPr>
      <t>w,m</t>
    </r>
    <r>
      <rPr>
        <sz val="10"/>
        <rFont val="Palatino Linotype"/>
        <family val="1"/>
      </rPr>
      <t xml:space="preserve"> =</t>
    </r>
  </si>
  <si>
    <r>
      <t>Z</t>
    </r>
    <r>
      <rPr>
        <vertAlign val="subscript"/>
        <sz val="10"/>
        <rFont val="Palatino Linotype"/>
        <family val="1"/>
      </rPr>
      <t>w,v</t>
    </r>
    <r>
      <rPr>
        <sz val="10"/>
        <rFont val="Palatino Linotype"/>
        <family val="1"/>
      </rPr>
      <t xml:space="preserve"> =</t>
    </r>
  </si>
  <si>
    <t>profondità della falda a monte da p.c.:</t>
  </si>
  <si>
    <t>profondità della falda a valle da p.c.:</t>
  </si>
  <si>
    <t>Si assume che la perdita di carico avvenga solo nello Strato B, in modo lineare lungo una linea di flusso aderente alla parete.</t>
  </si>
  <si>
    <t>perdita di carico:</t>
  </si>
  <si>
    <r>
      <t>D</t>
    </r>
    <r>
      <rPr>
        <sz val="10"/>
        <rFont val="Palatino Linotype"/>
        <family val="1"/>
      </rPr>
      <t xml:space="preserve">h = </t>
    </r>
  </si>
  <si>
    <t>lunghezza del percorso di filtrazione:</t>
  </si>
  <si>
    <t>carico uniforme a monte (azione variabile) :</t>
  </si>
  <si>
    <t xml:space="preserve">Verifica SLU (GEO) </t>
  </si>
  <si>
    <t>Calcolo della profondità di infissione minima</t>
  </si>
  <si>
    <t>DA1-C2 (A2+M2+R1)</t>
  </si>
  <si>
    <r>
      <rPr>
        <sz val="10"/>
        <rFont val="Calibri"/>
        <family val="2"/>
      </rPr>
      <t>§</t>
    </r>
    <r>
      <rPr>
        <sz val="10"/>
        <rFont val="Palatino Linotype"/>
        <family val="1"/>
      </rPr>
      <t xml:space="preserve"> 6.5.3.1.2</t>
    </r>
  </si>
  <si>
    <r>
      <rPr>
        <sz val="10"/>
        <rFont val="Symbol"/>
        <family val="1"/>
        <charset val="2"/>
      </rPr>
      <t>g</t>
    </r>
    <r>
      <rPr>
        <vertAlign val="subscript"/>
        <sz val="10"/>
        <rFont val="Palatino Linotype"/>
        <family val="1"/>
      </rPr>
      <t>M</t>
    </r>
    <r>
      <rPr>
        <sz val="10"/>
        <rFont val="Palatino Linotype"/>
        <family val="1"/>
      </rPr>
      <t xml:space="preserve"> =</t>
    </r>
  </si>
  <si>
    <t>Valori di progetto</t>
  </si>
  <si>
    <r>
      <t>f</t>
    </r>
    <r>
      <rPr>
        <sz val="10"/>
        <rFont val="Palatino Linotype"/>
        <family val="1"/>
      </rPr>
      <t>'</t>
    </r>
    <r>
      <rPr>
        <vertAlign val="subscript"/>
        <sz val="10"/>
        <rFont val="Palatino Linotype"/>
        <family val="1"/>
      </rPr>
      <t>dA</t>
    </r>
    <r>
      <rPr>
        <sz val="10"/>
        <rFont val="Palatino Linotype"/>
        <family val="1"/>
      </rPr>
      <t xml:space="preserve"> = arctan(tan</t>
    </r>
    <r>
      <rPr>
        <sz val="10"/>
        <rFont val="Symbol"/>
        <family val="1"/>
        <charset val="2"/>
      </rPr>
      <t>f</t>
    </r>
    <r>
      <rPr>
        <sz val="10"/>
        <rFont val="Palatino Linotype"/>
        <family val="1"/>
      </rPr>
      <t>'</t>
    </r>
    <r>
      <rPr>
        <vertAlign val="subscript"/>
        <sz val="10"/>
        <rFont val="Palatino Linotype"/>
        <family val="1"/>
      </rPr>
      <t>kA</t>
    </r>
    <r>
      <rPr>
        <sz val="10"/>
        <rFont val="Palatino Linotype"/>
        <family val="1"/>
      </rPr>
      <t>/</t>
    </r>
    <r>
      <rPr>
        <sz val="10"/>
        <rFont val="Symbol"/>
        <family val="1"/>
        <charset val="2"/>
      </rPr>
      <t>g</t>
    </r>
    <r>
      <rPr>
        <vertAlign val="subscript"/>
        <sz val="10"/>
        <rFont val="Palatino Linotype"/>
        <family val="1"/>
      </rPr>
      <t>M</t>
    </r>
    <r>
      <rPr>
        <sz val="10"/>
        <rFont val="Palatino Linotype"/>
        <family val="1"/>
      </rPr>
      <t>) =</t>
    </r>
  </si>
  <si>
    <t>° = rad</t>
  </si>
  <si>
    <r>
      <t>d</t>
    </r>
    <r>
      <rPr>
        <vertAlign val="subscript"/>
        <sz val="10"/>
        <rFont val="Palatino Linotype"/>
        <family val="1"/>
      </rPr>
      <t>dA</t>
    </r>
    <r>
      <rPr>
        <sz val="10"/>
        <rFont val="Palatino Linotype"/>
        <family val="1"/>
      </rPr>
      <t xml:space="preserve"> = 2/3 </t>
    </r>
    <r>
      <rPr>
        <sz val="10"/>
        <rFont val="Symbol"/>
        <family val="1"/>
        <charset val="2"/>
      </rPr>
      <t>f</t>
    </r>
    <r>
      <rPr>
        <sz val="10"/>
        <rFont val="Palatino Linotype"/>
        <family val="1"/>
      </rPr>
      <t>'</t>
    </r>
    <r>
      <rPr>
        <vertAlign val="subscript"/>
        <sz val="10"/>
        <rFont val="Palatino Linotype"/>
        <family val="1"/>
      </rPr>
      <t>dA</t>
    </r>
    <r>
      <rPr>
        <sz val="10"/>
        <rFont val="Palatino Linotype"/>
        <family val="1"/>
      </rPr>
      <t xml:space="preserve"> =</t>
    </r>
  </si>
  <si>
    <r>
      <t>f</t>
    </r>
    <r>
      <rPr>
        <sz val="10"/>
        <rFont val="Palatino Linotype"/>
        <family val="1"/>
      </rPr>
      <t>'</t>
    </r>
    <r>
      <rPr>
        <vertAlign val="subscript"/>
        <sz val="10"/>
        <rFont val="Palatino Linotype"/>
        <family val="1"/>
      </rPr>
      <t>dB</t>
    </r>
    <r>
      <rPr>
        <sz val="10"/>
        <rFont val="Palatino Linotype"/>
        <family val="1"/>
      </rPr>
      <t xml:space="preserve"> = arctan(tan</t>
    </r>
    <r>
      <rPr>
        <sz val="10"/>
        <rFont val="Symbol"/>
        <family val="1"/>
        <charset val="2"/>
      </rPr>
      <t>f</t>
    </r>
    <r>
      <rPr>
        <sz val="10"/>
        <rFont val="Palatino Linotype"/>
        <family val="1"/>
      </rPr>
      <t>'</t>
    </r>
    <r>
      <rPr>
        <vertAlign val="subscript"/>
        <sz val="10"/>
        <rFont val="Palatino Linotype"/>
        <family val="1"/>
      </rPr>
      <t>kB</t>
    </r>
    <r>
      <rPr>
        <sz val="10"/>
        <rFont val="Palatino Linotype"/>
        <family val="1"/>
      </rPr>
      <t>/</t>
    </r>
    <r>
      <rPr>
        <sz val="10"/>
        <rFont val="Symbol"/>
        <family val="1"/>
        <charset val="2"/>
      </rPr>
      <t>g</t>
    </r>
    <r>
      <rPr>
        <vertAlign val="subscript"/>
        <sz val="10"/>
        <rFont val="Palatino Linotype"/>
        <family val="1"/>
      </rPr>
      <t>M</t>
    </r>
    <r>
      <rPr>
        <sz val="10"/>
        <rFont val="Palatino Linotype"/>
        <family val="1"/>
      </rPr>
      <t>) =</t>
    </r>
  </si>
  <si>
    <r>
      <t>f</t>
    </r>
    <r>
      <rPr>
        <sz val="10"/>
        <rFont val="Palatino Linotype"/>
        <family val="1"/>
      </rPr>
      <t>'</t>
    </r>
    <r>
      <rPr>
        <vertAlign val="subscript"/>
        <sz val="10"/>
        <rFont val="Palatino Linotype"/>
        <family val="1"/>
      </rPr>
      <t>kB</t>
    </r>
    <r>
      <rPr>
        <sz val="10"/>
        <rFont val="Palatino Linotype"/>
        <family val="1"/>
      </rPr>
      <t xml:space="preserve"> =</t>
    </r>
  </si>
  <si>
    <r>
      <t>d</t>
    </r>
    <r>
      <rPr>
        <vertAlign val="subscript"/>
        <sz val="10"/>
        <rFont val="Palatino Linotype"/>
        <family val="1"/>
      </rPr>
      <t>kB,a</t>
    </r>
    <r>
      <rPr>
        <sz val="10"/>
        <rFont val="Palatino Linotype"/>
        <family val="1"/>
      </rPr>
      <t xml:space="preserve"> = 2/3 </t>
    </r>
    <r>
      <rPr>
        <sz val="10"/>
        <rFont val="Symbol"/>
        <family val="1"/>
        <charset val="2"/>
      </rPr>
      <t>f</t>
    </r>
    <r>
      <rPr>
        <sz val="10"/>
        <rFont val="Palatino Linotype"/>
        <family val="1"/>
      </rPr>
      <t>'</t>
    </r>
    <r>
      <rPr>
        <vertAlign val="subscript"/>
        <sz val="10"/>
        <rFont val="Palatino Linotype"/>
        <family val="1"/>
      </rPr>
      <t>kB</t>
    </r>
    <r>
      <rPr>
        <sz val="10"/>
        <rFont val="Palatino Linotype"/>
        <family val="1"/>
      </rPr>
      <t xml:space="preserve"> =</t>
    </r>
  </si>
  <si>
    <r>
      <t>d</t>
    </r>
    <r>
      <rPr>
        <vertAlign val="subscript"/>
        <sz val="10"/>
        <rFont val="Palatino Linotype"/>
        <family val="1"/>
      </rPr>
      <t>kB,p</t>
    </r>
    <r>
      <rPr>
        <sz val="10"/>
        <rFont val="Palatino Linotype"/>
        <family val="1"/>
      </rPr>
      <t xml:space="preserve"> = 1/2 </t>
    </r>
    <r>
      <rPr>
        <sz val="10"/>
        <rFont val="Symbol"/>
        <family val="1"/>
        <charset val="2"/>
      </rPr>
      <t>f</t>
    </r>
    <r>
      <rPr>
        <sz val="10"/>
        <rFont val="Palatino Linotype"/>
        <family val="1"/>
      </rPr>
      <t>'</t>
    </r>
    <r>
      <rPr>
        <vertAlign val="subscript"/>
        <sz val="10"/>
        <rFont val="Palatino Linotype"/>
        <family val="1"/>
      </rPr>
      <t>kB</t>
    </r>
    <r>
      <rPr>
        <sz val="10"/>
        <rFont val="Palatino Linotype"/>
        <family val="1"/>
      </rPr>
      <t xml:space="preserve"> =</t>
    </r>
  </si>
  <si>
    <r>
      <t>d</t>
    </r>
    <r>
      <rPr>
        <vertAlign val="subscript"/>
        <sz val="10"/>
        <rFont val="Palatino Linotype"/>
        <family val="1"/>
      </rPr>
      <t>kA</t>
    </r>
    <r>
      <rPr>
        <sz val="10"/>
        <rFont val="Palatino Linotype"/>
        <family val="1"/>
      </rPr>
      <t xml:space="preserve"> = 2/3 </t>
    </r>
    <r>
      <rPr>
        <sz val="10"/>
        <rFont val="Symbol"/>
        <family val="1"/>
        <charset val="2"/>
      </rPr>
      <t>f</t>
    </r>
    <r>
      <rPr>
        <sz val="10"/>
        <rFont val="Palatino Linotype"/>
        <family val="1"/>
      </rPr>
      <t>'</t>
    </r>
    <r>
      <rPr>
        <vertAlign val="subscript"/>
        <sz val="10"/>
        <rFont val="Palatino Linotype"/>
        <family val="1"/>
      </rPr>
      <t>kA</t>
    </r>
    <r>
      <rPr>
        <sz val="10"/>
        <rFont val="Palatino Linotype"/>
        <family val="1"/>
      </rPr>
      <t xml:space="preserve"> =</t>
    </r>
  </si>
  <si>
    <r>
      <t>c'</t>
    </r>
    <r>
      <rPr>
        <vertAlign val="subscript"/>
        <sz val="10"/>
        <rFont val="Palatino Linotype"/>
        <family val="1"/>
      </rPr>
      <t xml:space="preserve">dB </t>
    </r>
    <r>
      <rPr>
        <sz val="10"/>
        <rFont val="Palatino Linotype"/>
        <family val="1"/>
      </rPr>
      <t>= c'</t>
    </r>
    <r>
      <rPr>
        <vertAlign val="subscript"/>
        <sz val="10"/>
        <rFont val="Palatino Linotype"/>
        <family val="1"/>
      </rPr>
      <t>kB</t>
    </r>
    <r>
      <rPr>
        <sz val="10"/>
        <rFont val="Palatino Linotype"/>
        <family val="1"/>
      </rPr>
      <t>/</t>
    </r>
    <r>
      <rPr>
        <sz val="10"/>
        <rFont val="Symbol"/>
        <family val="1"/>
        <charset val="2"/>
      </rPr>
      <t>g</t>
    </r>
    <r>
      <rPr>
        <vertAlign val="subscript"/>
        <sz val="10"/>
        <rFont val="Palatino Linotype"/>
        <family val="1"/>
      </rPr>
      <t>M</t>
    </r>
    <r>
      <rPr>
        <sz val="10"/>
        <rFont val="Palatino Linotype"/>
        <family val="1"/>
      </rPr>
      <t xml:space="preserve"> = </t>
    </r>
  </si>
  <si>
    <r>
      <t>d</t>
    </r>
    <r>
      <rPr>
        <vertAlign val="subscript"/>
        <sz val="10"/>
        <rFont val="Palatino Linotype"/>
        <family val="1"/>
      </rPr>
      <t>dB,a</t>
    </r>
    <r>
      <rPr>
        <sz val="10"/>
        <rFont val="Palatino Linotype"/>
        <family val="1"/>
      </rPr>
      <t xml:space="preserve"> = 2/3 </t>
    </r>
    <r>
      <rPr>
        <sz val="10"/>
        <rFont val="Symbol"/>
        <family val="1"/>
        <charset val="2"/>
      </rPr>
      <t>f</t>
    </r>
    <r>
      <rPr>
        <sz val="10"/>
        <rFont val="Palatino Linotype"/>
        <family val="1"/>
      </rPr>
      <t>'</t>
    </r>
    <r>
      <rPr>
        <vertAlign val="subscript"/>
        <sz val="10"/>
        <rFont val="Palatino Linotype"/>
        <family val="1"/>
      </rPr>
      <t>dB</t>
    </r>
    <r>
      <rPr>
        <sz val="10"/>
        <rFont val="Palatino Linotype"/>
        <family val="1"/>
      </rPr>
      <t xml:space="preserve"> =</t>
    </r>
  </si>
  <si>
    <r>
      <t>d</t>
    </r>
    <r>
      <rPr>
        <vertAlign val="subscript"/>
        <sz val="10"/>
        <rFont val="Palatino Linotype"/>
        <family val="1"/>
      </rPr>
      <t>dB,p</t>
    </r>
    <r>
      <rPr>
        <sz val="10"/>
        <rFont val="Palatino Linotype"/>
        <family val="1"/>
      </rPr>
      <t xml:space="preserve"> = 1/2 </t>
    </r>
    <r>
      <rPr>
        <sz val="10"/>
        <rFont val="Symbol"/>
        <family val="1"/>
        <charset val="2"/>
      </rPr>
      <t>f</t>
    </r>
    <r>
      <rPr>
        <sz val="10"/>
        <rFont val="Palatino Linotype"/>
        <family val="1"/>
      </rPr>
      <t>'</t>
    </r>
    <r>
      <rPr>
        <vertAlign val="subscript"/>
        <sz val="10"/>
        <rFont val="Palatino Linotype"/>
        <family val="1"/>
      </rPr>
      <t>dB</t>
    </r>
    <r>
      <rPr>
        <sz val="10"/>
        <rFont val="Palatino Linotype"/>
        <family val="1"/>
      </rPr>
      <t xml:space="preserve"> =</t>
    </r>
  </si>
  <si>
    <t>Coefficiente di spinta attiva:</t>
  </si>
  <si>
    <r>
      <t>K</t>
    </r>
    <r>
      <rPr>
        <vertAlign val="subscript"/>
        <sz val="10"/>
        <rFont val="Palatino Linotype"/>
        <family val="1"/>
      </rPr>
      <t>Ad,A</t>
    </r>
    <r>
      <rPr>
        <sz val="10"/>
        <rFont val="Symbol"/>
        <family val="1"/>
        <charset val="2"/>
      </rPr>
      <t xml:space="preserve"> =</t>
    </r>
  </si>
  <si>
    <r>
      <t>K</t>
    </r>
    <r>
      <rPr>
        <vertAlign val="subscript"/>
        <sz val="10"/>
        <rFont val="Palatino Linotype"/>
        <family val="1"/>
      </rPr>
      <t>Ad,B</t>
    </r>
    <r>
      <rPr>
        <sz val="10"/>
        <rFont val="Symbol"/>
        <family val="1"/>
        <charset val="2"/>
      </rPr>
      <t xml:space="preserve"> =</t>
    </r>
  </si>
  <si>
    <t>Coefficiente di spinta passiva:</t>
  </si>
  <si>
    <t>coeff. parziale sulle azioni (A2)</t>
  </si>
  <si>
    <t>coeff. parz. sui par. di resistenza del terreno (M2)</t>
  </si>
  <si>
    <r>
      <rPr>
        <sz val="10"/>
        <rFont val="Symbol"/>
        <family val="1"/>
        <charset val="2"/>
      </rPr>
      <t>g</t>
    </r>
    <r>
      <rPr>
        <vertAlign val="subscript"/>
        <sz val="10"/>
        <rFont val="Palatino Linotype"/>
        <family val="1"/>
      </rPr>
      <t>Q</t>
    </r>
    <r>
      <rPr>
        <sz val="10"/>
        <rFont val="Palatino Linotype"/>
        <family val="1"/>
      </rPr>
      <t xml:space="preserve"> =</t>
    </r>
  </si>
  <si>
    <t>carico accidentale di progetto</t>
  </si>
  <si>
    <r>
      <t>q</t>
    </r>
    <r>
      <rPr>
        <vertAlign val="subscript"/>
        <sz val="10"/>
        <rFont val="Palatino Linotype"/>
        <family val="1"/>
      </rPr>
      <t>d</t>
    </r>
    <r>
      <rPr>
        <sz val="10"/>
        <rFont val="Palatino Linotype"/>
        <family val="1"/>
      </rPr>
      <t xml:space="preserve"> = </t>
    </r>
    <r>
      <rPr>
        <sz val="10"/>
        <rFont val="Symbol"/>
        <family val="1"/>
        <charset val="2"/>
      </rPr>
      <t>g</t>
    </r>
    <r>
      <rPr>
        <vertAlign val="subscript"/>
        <sz val="10"/>
        <rFont val="Palatino Linotype"/>
        <family val="1"/>
      </rPr>
      <t>Q</t>
    </r>
    <r>
      <rPr>
        <sz val="10"/>
        <rFont val="Palatino Linotype"/>
        <family val="1"/>
      </rPr>
      <t xml:space="preserve"> q</t>
    </r>
    <r>
      <rPr>
        <vertAlign val="subscript"/>
        <sz val="10"/>
        <rFont val="Palatino Linotype"/>
        <family val="1"/>
      </rPr>
      <t>k</t>
    </r>
    <r>
      <rPr>
        <sz val="10"/>
        <rFont val="Palatino Linotype"/>
        <family val="1"/>
      </rPr>
      <t xml:space="preserve"> =</t>
    </r>
  </si>
  <si>
    <t>Dati geometrici</t>
  </si>
  <si>
    <t>Dati sulla falda</t>
  </si>
  <si>
    <t>Dati geotecnici</t>
  </si>
  <si>
    <t>Dati sul carico accidentale:</t>
  </si>
  <si>
    <t>Carico accidentale di progetto (variabile sfavorevole)</t>
  </si>
  <si>
    <t>Metodo all'equilibrio limite. Condizioni di supporto libero al piede. Sono mobilitate le pressioni limite attiva a monte e passiva a valle.</t>
  </si>
  <si>
    <t>punto</t>
  </si>
  <si>
    <t>Z (m)</t>
  </si>
  <si>
    <r>
      <rPr>
        <sz val="10"/>
        <rFont val="Symbol"/>
        <family val="1"/>
        <charset val="2"/>
      </rPr>
      <t>s</t>
    </r>
    <r>
      <rPr>
        <vertAlign val="subscript"/>
        <sz val="10"/>
        <rFont val="Palatino Linotype"/>
        <family val="1"/>
      </rPr>
      <t>v</t>
    </r>
    <r>
      <rPr>
        <sz val="10"/>
        <rFont val="Palatino Linotype"/>
        <family val="1"/>
      </rPr>
      <t xml:space="preserve"> (kPa)</t>
    </r>
  </si>
  <si>
    <t>Tensioni verticali totali</t>
  </si>
  <si>
    <r>
      <t>g</t>
    </r>
    <r>
      <rPr>
        <vertAlign val="subscript"/>
        <sz val="10"/>
        <rFont val="Palatino Linotype"/>
        <family val="1"/>
      </rPr>
      <t>sat,A</t>
    </r>
    <r>
      <rPr>
        <sz val="10"/>
        <rFont val="Palatino Linotype"/>
        <family val="1"/>
      </rPr>
      <t xml:space="preserve"> =</t>
    </r>
  </si>
  <si>
    <t>a monte (lato sostenuto)</t>
  </si>
  <si>
    <t>a valle (lato resistente)</t>
  </si>
  <si>
    <t>Pressioni  interstiziali</t>
  </si>
  <si>
    <r>
      <t>essendo d</t>
    </r>
    <r>
      <rPr>
        <vertAlign val="subscript"/>
        <sz val="10"/>
        <rFont val="Palatino Linotype"/>
        <family val="1"/>
      </rPr>
      <t>d</t>
    </r>
    <r>
      <rPr>
        <sz val="10"/>
        <rFont val="Palatino Linotype"/>
        <family val="1"/>
      </rPr>
      <t xml:space="preserve"> la profondità di infissione della parete dal fondo scavo di progetto</t>
    </r>
  </si>
  <si>
    <t>gradiente idraulico di progetto:</t>
  </si>
  <si>
    <t>Tensioni verticali efficaci</t>
  </si>
  <si>
    <t>azione permanente (A2)</t>
  </si>
  <si>
    <r>
      <rPr>
        <sz val="10"/>
        <rFont val="Symbol"/>
        <family val="1"/>
        <charset val="2"/>
      </rPr>
      <t>g</t>
    </r>
    <r>
      <rPr>
        <vertAlign val="subscript"/>
        <sz val="10"/>
        <rFont val="Palatino Linotype"/>
        <family val="1"/>
      </rPr>
      <t>G1</t>
    </r>
    <r>
      <rPr>
        <sz val="10"/>
        <rFont val="Palatino Linotype"/>
        <family val="1"/>
      </rPr>
      <t xml:space="preserve"> =</t>
    </r>
  </si>
  <si>
    <t>Tensioni orizzontali efficaci</t>
  </si>
  <si>
    <t>Tab. 6.2.1</t>
  </si>
  <si>
    <t>2sup</t>
  </si>
  <si>
    <t>2inf</t>
  </si>
  <si>
    <t>u (kPa)</t>
  </si>
  <si>
    <r>
      <rPr>
        <sz val="10"/>
        <rFont val="Symbol"/>
        <family val="1"/>
        <charset val="2"/>
      </rPr>
      <t>s</t>
    </r>
    <r>
      <rPr>
        <sz val="10"/>
        <rFont val="Palatino Linotype"/>
        <family val="1"/>
      </rPr>
      <t>'</t>
    </r>
    <r>
      <rPr>
        <vertAlign val="subscript"/>
        <sz val="10"/>
        <rFont val="Palatino Linotype"/>
        <family val="1"/>
      </rPr>
      <t>v</t>
    </r>
    <r>
      <rPr>
        <sz val="10"/>
        <rFont val="Palatino Linotype"/>
        <family val="1"/>
      </rPr>
      <t xml:space="preserve"> (kPa)</t>
    </r>
  </si>
  <si>
    <r>
      <rPr>
        <sz val="10"/>
        <rFont val="Symbol"/>
        <family val="1"/>
        <charset val="2"/>
      </rPr>
      <t>s</t>
    </r>
    <r>
      <rPr>
        <sz val="10"/>
        <rFont val="Palatino Linotype"/>
        <family val="1"/>
      </rPr>
      <t>'</t>
    </r>
    <r>
      <rPr>
        <vertAlign val="subscript"/>
        <sz val="10"/>
        <rFont val="Palatino Linotype"/>
        <family val="1"/>
      </rPr>
      <t>h</t>
    </r>
    <r>
      <rPr>
        <sz val="10"/>
        <rFont val="Palatino Linotype"/>
        <family val="1"/>
      </rPr>
      <t xml:space="preserve"> (kPa)</t>
    </r>
  </si>
  <si>
    <t>d =</t>
  </si>
  <si>
    <t>profondità di infissione di progetto</t>
  </si>
  <si>
    <r>
      <t>d</t>
    </r>
    <r>
      <rPr>
        <vertAlign val="subscript"/>
        <sz val="10"/>
        <rFont val="Palatino Linotype"/>
        <family val="1"/>
      </rPr>
      <t>d</t>
    </r>
    <r>
      <rPr>
        <sz val="10"/>
        <rFont val="Palatino Linotype"/>
        <family val="1"/>
      </rPr>
      <t xml:space="preserve"> = d - min(0.5;0.1T) = </t>
    </r>
  </si>
  <si>
    <r>
      <t>g</t>
    </r>
    <r>
      <rPr>
        <vertAlign val="subscript"/>
        <sz val="10"/>
        <rFont val="Palatino Linotype"/>
        <family val="1"/>
      </rPr>
      <t>B</t>
    </r>
    <r>
      <rPr>
        <sz val="10"/>
        <rFont val="Palatino Linotype"/>
        <family val="1"/>
      </rPr>
      <t xml:space="preserve"> =</t>
    </r>
  </si>
  <si>
    <r>
      <rPr>
        <sz val="10"/>
        <rFont val="Palatino Linotype"/>
        <family val="1"/>
      </rPr>
      <t>L</t>
    </r>
    <r>
      <rPr>
        <vertAlign val="subscript"/>
        <sz val="10"/>
        <rFont val="Palatino Linotype"/>
        <family val="1"/>
      </rPr>
      <t>f</t>
    </r>
    <r>
      <rPr>
        <sz val="10"/>
        <rFont val="Palatino Linotype"/>
        <family val="1"/>
      </rPr>
      <t xml:space="preserve"> </t>
    </r>
    <r>
      <rPr>
        <sz val="10"/>
        <rFont val="Symbol"/>
        <family val="1"/>
        <charset val="2"/>
      </rPr>
      <t>= 2</t>
    </r>
    <r>
      <rPr>
        <sz val="10"/>
        <rFont val="Palatino Linotype"/>
        <family val="1"/>
      </rPr>
      <t>d</t>
    </r>
    <r>
      <rPr>
        <vertAlign val="subscript"/>
        <sz val="10"/>
        <rFont val="Palatino Linotype"/>
        <family val="1"/>
      </rPr>
      <t>d</t>
    </r>
    <r>
      <rPr>
        <sz val="10"/>
        <rFont val="Palatino Linotype"/>
        <family val="1"/>
      </rPr>
      <t xml:space="preserve"> + (H</t>
    </r>
    <r>
      <rPr>
        <vertAlign val="subscript"/>
        <sz val="10"/>
        <rFont val="Palatino Linotype"/>
        <family val="1"/>
      </rPr>
      <t>d</t>
    </r>
    <r>
      <rPr>
        <sz val="10"/>
        <rFont val="Palatino Linotype"/>
        <family val="1"/>
      </rPr>
      <t xml:space="preserve"> - H</t>
    </r>
    <r>
      <rPr>
        <vertAlign val="subscript"/>
        <sz val="10"/>
        <rFont val="Palatino Linotype"/>
        <family val="1"/>
      </rPr>
      <t>A</t>
    </r>
    <r>
      <rPr>
        <sz val="10"/>
        <rFont val="Palatino Linotype"/>
        <family val="1"/>
      </rPr>
      <t>) =</t>
    </r>
  </si>
  <si>
    <r>
      <t>i</t>
    </r>
    <r>
      <rPr>
        <vertAlign val="subscript"/>
        <sz val="10"/>
        <rFont val="Palatino Linotype"/>
        <family val="1"/>
      </rPr>
      <t>d</t>
    </r>
    <r>
      <rPr>
        <sz val="10"/>
        <rFont val="Palatino Linotype"/>
        <family val="1"/>
      </rPr>
      <t xml:space="preserve"> = </t>
    </r>
    <r>
      <rPr>
        <sz val="10"/>
        <rFont val="Symbol"/>
        <family val="1"/>
        <charset val="2"/>
      </rPr>
      <t>D</t>
    </r>
    <r>
      <rPr>
        <sz val="10"/>
        <rFont val="Palatino Linotype"/>
        <family val="1"/>
      </rPr>
      <t>h/L</t>
    </r>
    <r>
      <rPr>
        <vertAlign val="subscript"/>
        <sz val="10"/>
        <rFont val="Palatino Linotype"/>
        <family val="1"/>
      </rPr>
      <t>f</t>
    </r>
    <r>
      <rPr>
        <sz val="10"/>
        <rFont val="Palatino Linotype"/>
        <family val="1"/>
      </rPr>
      <t xml:space="preserve"> =</t>
    </r>
  </si>
  <si>
    <r>
      <t>Profondità di infissione</t>
    </r>
    <r>
      <rPr>
        <sz val="10"/>
        <color rgb="FFFF0000"/>
        <rFont val="Palatino Linotype"/>
        <family val="1"/>
      </rPr>
      <t xml:space="preserve"> (da determinare)</t>
    </r>
  </si>
  <si>
    <r>
      <t>K</t>
    </r>
    <r>
      <rPr>
        <vertAlign val="subscript"/>
        <sz val="10"/>
        <rFont val="Palatino Linotype"/>
        <family val="1"/>
      </rPr>
      <t>Pd,B</t>
    </r>
    <r>
      <rPr>
        <sz val="10"/>
        <rFont val="Symbol"/>
        <family val="1"/>
        <charset val="2"/>
      </rPr>
      <t xml:space="preserve"> =</t>
    </r>
  </si>
  <si>
    <t>paratia</t>
  </si>
  <si>
    <t>tirante</t>
  </si>
  <si>
    <t xml:space="preserve">Area </t>
  </si>
  <si>
    <t>forma</t>
  </si>
  <si>
    <t>rett.</t>
  </si>
  <si>
    <t>triang.</t>
  </si>
  <si>
    <t>b (kPa)</t>
  </si>
  <si>
    <t>h (m)</t>
  </si>
  <si>
    <t>br. (m)</t>
  </si>
  <si>
    <r>
      <rPr>
        <sz val="10"/>
        <rFont val="Symbol"/>
        <family val="1"/>
        <charset val="2"/>
      </rPr>
      <t>D</t>
    </r>
    <r>
      <rPr>
        <sz val="10"/>
        <rFont val="Palatino Linotype"/>
        <family val="1"/>
      </rPr>
      <t>S (kN/m)</t>
    </r>
  </si>
  <si>
    <r>
      <rPr>
        <sz val="10"/>
        <rFont val="Symbol"/>
        <family val="1"/>
        <charset val="2"/>
      </rPr>
      <t>D</t>
    </r>
    <r>
      <rPr>
        <sz val="10"/>
        <rFont val="Palatino Linotype"/>
        <family val="1"/>
      </rPr>
      <t>S br</t>
    </r>
  </si>
  <si>
    <r>
      <rPr>
        <sz val="10"/>
        <rFont val="Symbol"/>
        <family val="1"/>
        <charset val="2"/>
      </rPr>
      <t>S</t>
    </r>
    <r>
      <rPr>
        <sz val="10"/>
        <rFont val="Palatino Linotype"/>
        <family val="1"/>
      </rPr>
      <t>(</t>
    </r>
    <r>
      <rPr>
        <sz val="10"/>
        <rFont val="Symbol"/>
        <family val="1"/>
        <charset val="2"/>
      </rPr>
      <t>D</t>
    </r>
    <r>
      <rPr>
        <sz val="10"/>
        <rFont val="Palatino Linotype"/>
        <family val="1"/>
      </rPr>
      <t>S br) =</t>
    </r>
  </si>
  <si>
    <t>kNm/m</t>
  </si>
  <si>
    <t>kN/m</t>
  </si>
  <si>
    <r>
      <t>T</t>
    </r>
    <r>
      <rPr>
        <vertAlign val="subscript"/>
        <sz val="10"/>
        <rFont val="Palatino Linotype"/>
        <family val="1"/>
      </rPr>
      <t>H</t>
    </r>
    <r>
      <rPr>
        <sz val="10"/>
        <rFont val="Palatino Linotype"/>
        <family val="1"/>
      </rPr>
      <t xml:space="preserve"> =</t>
    </r>
    <r>
      <rPr>
        <sz val="10"/>
        <rFont val="Symbol"/>
        <family val="1"/>
        <charset val="2"/>
      </rPr>
      <t>SD</t>
    </r>
    <r>
      <rPr>
        <sz val="10"/>
        <rFont val="Palatino Linotype"/>
        <family val="1"/>
      </rPr>
      <t>S =</t>
    </r>
  </si>
  <si>
    <r>
      <t>T = T</t>
    </r>
    <r>
      <rPr>
        <vertAlign val="subscript"/>
        <sz val="10"/>
        <rFont val="Palatino Linotype"/>
        <family val="1"/>
      </rPr>
      <t>H</t>
    </r>
    <r>
      <rPr>
        <sz val="10"/>
        <rFont val="Palatino Linotype"/>
        <family val="1"/>
      </rPr>
      <t>/cos</t>
    </r>
    <r>
      <rPr>
        <sz val="10"/>
        <rFont val="Symbol"/>
        <family val="1"/>
        <charset val="2"/>
      </rPr>
      <t>b</t>
    </r>
    <r>
      <rPr>
        <sz val="10"/>
        <rFont val="Palatino Linotype"/>
        <family val="1"/>
      </rPr>
      <t xml:space="preserve"> =</t>
    </r>
  </si>
  <si>
    <t>Calcolo delle sollecitazioni</t>
  </si>
  <si>
    <t>Verifica strutturale</t>
  </si>
  <si>
    <t>DA1-C1 (A1+M1+R1)</t>
  </si>
  <si>
    <t>coeff. parziale sulle azioni (A1)</t>
  </si>
  <si>
    <t xml:space="preserve">Per le spinte della terra, azione permanente (A2) </t>
  </si>
  <si>
    <t xml:space="preserve">Per le spinte della terra, azione permanente (A1) </t>
  </si>
  <si>
    <t>Spinta attiva (sfavorevole)</t>
  </si>
  <si>
    <t>Spinta passiva (favorevole)</t>
  </si>
  <si>
    <r>
      <t>K</t>
    </r>
    <r>
      <rPr>
        <vertAlign val="subscript"/>
        <sz val="10"/>
        <rFont val="Palatino Linotype"/>
        <family val="1"/>
      </rPr>
      <t>P,B</t>
    </r>
    <r>
      <rPr>
        <sz val="10"/>
        <rFont val="Symbol"/>
        <family val="1"/>
        <charset val="2"/>
      </rPr>
      <t xml:space="preserve"> =</t>
    </r>
  </si>
  <si>
    <t>Coefficiente di spinta passiva di equilibrio:</t>
  </si>
  <si>
    <r>
      <t>g</t>
    </r>
    <r>
      <rPr>
        <vertAlign val="subscript"/>
        <sz val="10"/>
        <color rgb="FFFF0000"/>
        <rFont val="Palatino Linotype"/>
        <family val="1"/>
      </rPr>
      <t>Rid</t>
    </r>
    <r>
      <rPr>
        <sz val="10"/>
        <color rgb="FFFF0000"/>
        <rFont val="Palatino Linotype"/>
        <family val="1"/>
      </rPr>
      <t xml:space="preserve"> = </t>
    </r>
  </si>
  <si>
    <t xml:space="preserve">DA1-C2 </t>
  </si>
  <si>
    <t>p.c.</t>
  </si>
  <si>
    <t>a</t>
  </si>
  <si>
    <r>
      <t>H</t>
    </r>
    <r>
      <rPr>
        <vertAlign val="subscript"/>
        <sz val="11"/>
        <color theme="1"/>
        <rFont val="Calibri"/>
        <family val="2"/>
        <scheme val="minor"/>
      </rPr>
      <t>A</t>
    </r>
  </si>
  <si>
    <r>
      <t>H</t>
    </r>
    <r>
      <rPr>
        <vertAlign val="subscript"/>
        <sz val="11"/>
        <color theme="1"/>
        <rFont val="Calibri"/>
        <family val="2"/>
        <scheme val="minor"/>
      </rPr>
      <t>d</t>
    </r>
  </si>
  <si>
    <t>L</t>
  </si>
  <si>
    <r>
      <t>T</t>
    </r>
    <r>
      <rPr>
        <vertAlign val="subscript"/>
        <sz val="10"/>
        <rFont val="Palatino Linotype"/>
        <family val="1"/>
      </rPr>
      <t>H</t>
    </r>
    <r>
      <rPr>
        <sz val="10"/>
        <rFont val="Palatino Linotype"/>
        <family val="1"/>
      </rPr>
      <t xml:space="preserve"> =</t>
    </r>
  </si>
  <si>
    <r>
      <rPr>
        <sz val="10"/>
        <rFont val="Symbol"/>
        <family val="1"/>
        <charset val="2"/>
      </rPr>
      <t>s</t>
    </r>
    <r>
      <rPr>
        <vertAlign val="subscript"/>
        <sz val="10"/>
        <rFont val="Palatino Linotype"/>
        <family val="1"/>
      </rPr>
      <t>h</t>
    </r>
    <r>
      <rPr>
        <sz val="10"/>
        <rFont val="Palatino Linotype"/>
        <family val="1"/>
      </rPr>
      <t xml:space="preserve"> (kPa)</t>
    </r>
  </si>
  <si>
    <r>
      <t>p</t>
    </r>
    <r>
      <rPr>
        <vertAlign val="subscript"/>
        <sz val="11"/>
        <color theme="1"/>
        <rFont val="Calibri"/>
        <family val="2"/>
        <scheme val="minor"/>
      </rPr>
      <t>h</t>
    </r>
    <r>
      <rPr>
        <sz val="11"/>
        <color theme="1"/>
        <rFont val="Calibri"/>
        <family val="2"/>
        <scheme val="minor"/>
      </rPr>
      <t xml:space="preserve"> (kPa)</t>
    </r>
  </si>
  <si>
    <t>Tensioni orizzontali totali</t>
  </si>
  <si>
    <t>(m)</t>
  </si>
  <si>
    <r>
      <t>p</t>
    </r>
    <r>
      <rPr>
        <vertAlign val="subscript"/>
        <sz val="11"/>
        <color theme="1"/>
        <rFont val="Calibri"/>
        <family val="2"/>
        <scheme val="minor"/>
      </rPr>
      <t>h</t>
    </r>
    <r>
      <rPr>
        <sz val="11"/>
        <color theme="1"/>
        <rFont val="Calibri"/>
        <family val="2"/>
        <scheme val="minor"/>
      </rPr>
      <t xml:space="preserve"> </t>
    </r>
  </si>
  <si>
    <t>(kPa)</t>
  </si>
  <si>
    <t xml:space="preserve">t </t>
  </si>
  <si>
    <t>(kN/m)</t>
  </si>
  <si>
    <t xml:space="preserve">m </t>
  </si>
  <si>
    <t>(kNm/m)</t>
  </si>
  <si>
    <t>taglio massimo positivo</t>
  </si>
  <si>
    <t>taglio massimo negativo</t>
  </si>
  <si>
    <t>momento massimo positivo</t>
  </si>
  <si>
    <t>momento massimo negativo</t>
  </si>
  <si>
    <t>DA1-C1</t>
  </si>
  <si>
    <t>Le Condizioni DA1-C2 (A2+M2+R1) e DA1-C1 (DA1+M1+R1) portano a  risultati pressoché identici.</t>
  </si>
  <si>
    <t>Eseguire le verifiche allo Stato Limite Ultimo (SLU) di una fondazione superficiale quadrata in c.a. su argilla molle. (Per semplicità si trascura la presenza del pilastro che trasmette il carico alla fondazione).</t>
  </si>
  <si>
    <r>
      <t>Dati</t>
    </r>
    <r>
      <rPr>
        <sz val="10"/>
        <rFont val="Palatino Linotype"/>
        <family val="1"/>
      </rPr>
      <t xml:space="preserve"> (il pedice k indica il valore caratteristico, il pedice d indica il valore di progetto):</t>
    </r>
  </si>
  <si>
    <t>Carico permanente verticale centrato trasmesso alla fondazione:</t>
  </si>
  <si>
    <r>
      <t>G</t>
    </r>
    <r>
      <rPr>
        <vertAlign val="subscript"/>
        <sz val="10"/>
        <rFont val="Palatino Linotype"/>
        <family val="1"/>
      </rPr>
      <t>k</t>
    </r>
    <r>
      <rPr>
        <sz val="10"/>
        <rFont val="Palatino Linotype"/>
        <family val="1"/>
      </rPr>
      <t xml:space="preserve"> =</t>
    </r>
  </si>
  <si>
    <t>kN</t>
  </si>
  <si>
    <t>Carico variabile verticale centrato trasmesso alla fondazione:</t>
  </si>
  <si>
    <r>
      <t>Q</t>
    </r>
    <r>
      <rPr>
        <vertAlign val="subscript"/>
        <sz val="10"/>
        <rFont val="Palatino Linotype"/>
        <family val="1"/>
      </rPr>
      <t>k</t>
    </r>
    <r>
      <rPr>
        <sz val="10"/>
        <rFont val="Palatino Linotype"/>
        <family val="1"/>
      </rPr>
      <t xml:space="preserve"> =</t>
    </r>
  </si>
  <si>
    <t>Spessore della fondazione:</t>
  </si>
  <si>
    <r>
      <t>s</t>
    </r>
    <r>
      <rPr>
        <sz val="10"/>
        <rFont val="Palatino Linotype"/>
        <family val="1"/>
      </rPr>
      <t xml:space="preserve"> =</t>
    </r>
  </si>
  <si>
    <t>Lato della fondazione:</t>
  </si>
  <si>
    <t>B =</t>
  </si>
  <si>
    <t>Profondità del piano di posa della fondazione:</t>
  </si>
  <si>
    <r>
      <t>D</t>
    </r>
    <r>
      <rPr>
        <sz val="10"/>
        <rFont val="Palatino Linotype"/>
        <family val="1"/>
      </rPr>
      <t xml:space="preserve"> =</t>
    </r>
  </si>
  <si>
    <t>Profondità della falda freatica da p.c.:</t>
  </si>
  <si>
    <r>
      <t>D</t>
    </r>
    <r>
      <rPr>
        <vertAlign val="subscript"/>
        <sz val="10"/>
        <rFont val="Palatino Linotype"/>
        <family val="1"/>
      </rPr>
      <t>w</t>
    </r>
    <r>
      <rPr>
        <sz val="10"/>
        <rFont val="Palatino Linotype"/>
        <family val="1"/>
      </rPr>
      <t xml:space="preserve"> =</t>
    </r>
  </si>
  <si>
    <t>Peso specifico del c.a.:</t>
  </si>
  <si>
    <r>
      <t>g</t>
    </r>
    <r>
      <rPr>
        <vertAlign val="subscript"/>
        <sz val="10"/>
        <rFont val="Palatino Linotype"/>
        <family val="1"/>
      </rPr>
      <t>ca,k</t>
    </r>
    <r>
      <rPr>
        <sz val="10"/>
        <rFont val="Palatino Linotype"/>
        <family val="1"/>
      </rPr>
      <t xml:space="preserve"> = </t>
    </r>
  </si>
  <si>
    <t>Peso specifico dell’acqua:</t>
  </si>
  <si>
    <r>
      <t>g</t>
    </r>
    <r>
      <rPr>
        <vertAlign val="subscript"/>
        <sz val="10"/>
        <rFont val="Palatino Linotype"/>
        <family val="1"/>
      </rPr>
      <t>w,k</t>
    </r>
    <r>
      <rPr>
        <sz val="10"/>
        <rFont val="Palatino Linotype"/>
        <family val="1"/>
      </rPr>
      <t xml:space="preserve"> = </t>
    </r>
  </si>
  <si>
    <t>Peso di volume del terreno:</t>
  </si>
  <si>
    <r>
      <t>g</t>
    </r>
    <r>
      <rPr>
        <vertAlign val="subscript"/>
        <sz val="10"/>
        <rFont val="Palatino Linotype"/>
        <family val="1"/>
      </rPr>
      <t>k</t>
    </r>
    <r>
      <rPr>
        <sz val="10"/>
        <rFont val="Palatino Linotype"/>
        <family val="1"/>
      </rPr>
      <t xml:space="preserve"> = </t>
    </r>
  </si>
  <si>
    <t>Angolo di resistenza al taglio del terreno:</t>
  </si>
  <si>
    <r>
      <t>f</t>
    </r>
    <r>
      <rPr>
        <sz val="10"/>
        <rFont val="Palatino Linotype"/>
        <family val="1"/>
      </rPr>
      <t>'</t>
    </r>
    <r>
      <rPr>
        <vertAlign val="subscript"/>
        <sz val="10"/>
        <rFont val="Palatino Linotype"/>
        <family val="1"/>
      </rPr>
      <t>k</t>
    </r>
    <r>
      <rPr>
        <sz val="10"/>
        <rFont val="Palatino Linotype"/>
        <family val="1"/>
      </rPr>
      <t xml:space="preserve"> =</t>
    </r>
  </si>
  <si>
    <t>°</t>
  </si>
  <si>
    <t>Coesione del terreno:</t>
  </si>
  <si>
    <r>
      <t>c'</t>
    </r>
    <r>
      <rPr>
        <vertAlign val="subscript"/>
        <sz val="10"/>
        <rFont val="Palatino Linotype"/>
        <family val="1"/>
      </rPr>
      <t>k</t>
    </r>
    <r>
      <rPr>
        <sz val="10"/>
        <rFont val="Palatino Linotype"/>
        <family val="1"/>
      </rPr>
      <t xml:space="preserve"> = </t>
    </r>
  </si>
  <si>
    <t>Resistenza al taglio non drenata del terreno:</t>
  </si>
  <si>
    <r>
      <t>c</t>
    </r>
    <r>
      <rPr>
        <vertAlign val="subscript"/>
        <sz val="10"/>
        <rFont val="Palatino Linotype"/>
        <family val="1"/>
      </rPr>
      <t>u,k</t>
    </r>
    <r>
      <rPr>
        <sz val="10"/>
        <rFont val="Palatino Linotype"/>
        <family val="1"/>
      </rPr>
      <t xml:space="preserve"> = </t>
    </r>
  </si>
  <si>
    <r>
      <t>a)</t>
    </r>
    <r>
      <rPr>
        <b/>
        <sz val="7"/>
        <rFont val="Times New Roman"/>
        <family val="1"/>
      </rPr>
      <t xml:space="preserve">   </t>
    </r>
    <r>
      <rPr>
        <b/>
        <sz val="10"/>
        <rFont val="Palatino Linotype"/>
        <family val="1"/>
      </rPr>
      <t>in condizioni a breve termine, non drenate, il calcolo è eseguito in termini di tensioni totali</t>
    </r>
  </si>
  <si>
    <t>Fattore di capacità portante a breve termine:</t>
  </si>
  <si>
    <r>
      <t>N</t>
    </r>
    <r>
      <rPr>
        <vertAlign val="subscript"/>
        <sz val="10"/>
        <rFont val="Palatino Linotype"/>
        <family val="1"/>
      </rPr>
      <t>c0</t>
    </r>
    <r>
      <rPr>
        <sz val="10"/>
        <rFont val="Palatino Linotype"/>
        <family val="1"/>
      </rPr>
      <t xml:space="preserve"> = (2 + </t>
    </r>
    <r>
      <rPr>
        <sz val="10"/>
        <rFont val="Symbol"/>
        <family val="1"/>
        <charset val="2"/>
      </rPr>
      <t>p</t>
    </r>
    <r>
      <rPr>
        <sz val="10"/>
        <rFont val="Palatino Linotype"/>
        <family val="1"/>
      </rPr>
      <t>) =</t>
    </r>
  </si>
  <si>
    <t>Fattore di forma a breve termine:</t>
  </si>
  <si>
    <r>
      <t>s</t>
    </r>
    <r>
      <rPr>
        <vertAlign val="subscript"/>
        <sz val="10"/>
        <rFont val="Palatino Linotype"/>
        <family val="1"/>
      </rPr>
      <t>c0</t>
    </r>
    <r>
      <rPr>
        <sz val="10"/>
        <rFont val="Palatino Linotype"/>
        <family val="1"/>
      </rPr>
      <t xml:space="preserve"> =</t>
    </r>
  </si>
  <si>
    <t xml:space="preserve">Peso totale della fondazione e del terreno sovrastante: </t>
  </si>
  <si>
    <r>
      <t>G</t>
    </r>
    <r>
      <rPr>
        <vertAlign val="subscript"/>
        <sz val="10"/>
        <rFont val="Palatino Linotype"/>
        <family val="1"/>
      </rPr>
      <t>fond,k</t>
    </r>
    <r>
      <rPr>
        <sz val="10"/>
        <rFont val="Palatino Linotype"/>
        <family val="1"/>
      </rPr>
      <t xml:space="preserve"> = B</t>
    </r>
    <r>
      <rPr>
        <vertAlign val="superscript"/>
        <sz val="10"/>
        <rFont val="Palatino Linotype"/>
        <family val="1"/>
      </rPr>
      <t>2</t>
    </r>
    <r>
      <rPr>
        <sz val="10"/>
        <rFont val="Palatino Linotype"/>
        <family val="1"/>
      </rPr>
      <t xml:space="preserve"> [(D - s) </t>
    </r>
    <r>
      <rPr>
        <sz val="10"/>
        <rFont val="Symbol"/>
        <family val="1"/>
        <charset val="2"/>
      </rPr>
      <t>g</t>
    </r>
    <r>
      <rPr>
        <vertAlign val="subscript"/>
        <sz val="10"/>
        <rFont val="Palatino Linotype"/>
        <family val="1"/>
      </rPr>
      <t>k</t>
    </r>
    <r>
      <rPr>
        <sz val="10"/>
        <rFont val="Palatino Linotype"/>
        <family val="1"/>
      </rPr>
      <t xml:space="preserve"> + s </t>
    </r>
    <r>
      <rPr>
        <sz val="10"/>
        <rFont val="Symbol"/>
        <family val="1"/>
        <charset val="2"/>
      </rPr>
      <t>g</t>
    </r>
    <r>
      <rPr>
        <vertAlign val="subscript"/>
        <sz val="10"/>
        <rFont val="Palatino Linotype"/>
        <family val="1"/>
      </rPr>
      <t>ca,k</t>
    </r>
    <r>
      <rPr>
        <sz val="10"/>
        <rFont val="Palatino Linotype"/>
        <family val="1"/>
      </rPr>
      <t xml:space="preserve"> ] = </t>
    </r>
  </si>
  <si>
    <r>
      <t>b)</t>
    </r>
    <r>
      <rPr>
        <b/>
        <sz val="7"/>
        <rFont val="Times New Roman"/>
        <family val="1"/>
      </rPr>
      <t xml:space="preserve">   </t>
    </r>
    <r>
      <rPr>
        <b/>
        <sz val="10"/>
        <rFont val="Palatino Linotype"/>
        <family val="1"/>
      </rPr>
      <t>in condizioni a lungo termine, drenate, il calcolo è eseguito in termini di tensioni efficaci</t>
    </r>
  </si>
  <si>
    <t>° =</t>
  </si>
  <si>
    <t>rad</t>
  </si>
  <si>
    <t>Peso di volume immerso del terreno:</t>
  </si>
  <si>
    <r>
      <t>g</t>
    </r>
    <r>
      <rPr>
        <sz val="10"/>
        <rFont val="Palatino Linotype"/>
        <family val="1"/>
      </rPr>
      <t xml:space="preserve">' = </t>
    </r>
    <r>
      <rPr>
        <sz val="10"/>
        <rFont val="Symbol"/>
        <family val="1"/>
        <charset val="2"/>
      </rPr>
      <t>g</t>
    </r>
    <r>
      <rPr>
        <sz val="10"/>
        <rFont val="Palatino Linotype"/>
        <family val="1"/>
      </rPr>
      <t xml:space="preserve"> - </t>
    </r>
    <r>
      <rPr>
        <sz val="10"/>
        <rFont val="Symbol"/>
        <family val="1"/>
        <charset val="2"/>
      </rPr>
      <t>g</t>
    </r>
    <r>
      <rPr>
        <vertAlign val="subscript"/>
        <sz val="10"/>
        <rFont val="Palatino Linotype"/>
        <family val="1"/>
      </rPr>
      <t>w</t>
    </r>
    <r>
      <rPr>
        <sz val="10"/>
        <rFont val="Palatino Linotype"/>
        <family val="1"/>
      </rPr>
      <t xml:space="preserve"> =</t>
    </r>
  </si>
  <si>
    <t>Fattori di capacità portante:</t>
  </si>
  <si>
    <t>Fattori di forma:</t>
  </si>
  <si>
    <r>
      <t>N</t>
    </r>
    <r>
      <rPr>
        <vertAlign val="subscript"/>
        <sz val="10"/>
        <rFont val="Palatino Linotype"/>
        <family val="1"/>
      </rPr>
      <t>c</t>
    </r>
    <r>
      <rPr>
        <sz val="10"/>
        <rFont val="Palatino Linotype"/>
        <family val="1"/>
      </rPr>
      <t xml:space="preserve"> = </t>
    </r>
  </si>
  <si>
    <r>
      <t>s</t>
    </r>
    <r>
      <rPr>
        <vertAlign val="subscript"/>
        <sz val="10"/>
        <rFont val="Palatino Linotype"/>
        <family val="1"/>
      </rPr>
      <t>c</t>
    </r>
    <r>
      <rPr>
        <sz val="10"/>
        <rFont val="Palatino Linotype"/>
        <family val="1"/>
      </rPr>
      <t xml:space="preserve"> = </t>
    </r>
  </si>
  <si>
    <r>
      <t>N</t>
    </r>
    <r>
      <rPr>
        <vertAlign val="subscript"/>
        <sz val="10"/>
        <rFont val="Palatino Linotype"/>
        <family val="1"/>
      </rPr>
      <t>q</t>
    </r>
    <r>
      <rPr>
        <sz val="10"/>
        <rFont val="Palatino Linotype"/>
        <family val="1"/>
      </rPr>
      <t xml:space="preserve"> = </t>
    </r>
  </si>
  <si>
    <r>
      <t>s</t>
    </r>
    <r>
      <rPr>
        <vertAlign val="subscript"/>
        <sz val="10"/>
        <rFont val="Palatino Linotype"/>
        <family val="1"/>
      </rPr>
      <t>q</t>
    </r>
    <r>
      <rPr>
        <sz val="10"/>
        <rFont val="Palatino Linotype"/>
        <family val="1"/>
      </rPr>
      <t xml:space="preserve"> = </t>
    </r>
  </si>
  <si>
    <r>
      <t>N</t>
    </r>
    <r>
      <rPr>
        <vertAlign val="subscript"/>
        <sz val="10"/>
        <rFont val="Symbol"/>
        <family val="1"/>
        <charset val="2"/>
      </rPr>
      <t>g</t>
    </r>
    <r>
      <rPr>
        <sz val="10"/>
        <rFont val="Palatino Linotype"/>
        <family val="1"/>
      </rPr>
      <t xml:space="preserve"> = </t>
    </r>
  </si>
  <si>
    <r>
      <t>s</t>
    </r>
    <r>
      <rPr>
        <vertAlign val="subscript"/>
        <sz val="10"/>
        <rFont val="Symbol"/>
        <family val="1"/>
        <charset val="2"/>
      </rPr>
      <t>g</t>
    </r>
    <r>
      <rPr>
        <sz val="10"/>
        <rFont val="Palatino Linotype"/>
        <family val="1"/>
      </rPr>
      <t xml:space="preserve"> = </t>
    </r>
  </si>
  <si>
    <t xml:space="preserve">Peso immerso della fondazione e del terreno sovrastante: </t>
  </si>
  <si>
    <r>
      <t>G'</t>
    </r>
    <r>
      <rPr>
        <vertAlign val="subscript"/>
        <sz val="10"/>
        <rFont val="Palatino Linotype"/>
        <family val="1"/>
      </rPr>
      <t>fond,k</t>
    </r>
    <r>
      <rPr>
        <sz val="10"/>
        <rFont val="Palatino Linotype"/>
        <family val="1"/>
      </rPr>
      <t xml:space="preserve"> = G</t>
    </r>
    <r>
      <rPr>
        <vertAlign val="subscript"/>
        <sz val="10"/>
        <rFont val="Palatino Linotype"/>
        <family val="1"/>
      </rPr>
      <t>fond,k</t>
    </r>
    <r>
      <rPr>
        <sz val="10"/>
        <rFont val="Palatino Linotype"/>
        <family val="1"/>
      </rPr>
      <t xml:space="preserve"> - </t>
    </r>
    <r>
      <rPr>
        <sz val="10"/>
        <rFont val="Symbol"/>
        <family val="1"/>
        <charset val="2"/>
      </rPr>
      <t>g</t>
    </r>
    <r>
      <rPr>
        <vertAlign val="subscript"/>
        <sz val="10"/>
        <rFont val="Palatino Linotype"/>
        <family val="1"/>
      </rPr>
      <t>w</t>
    </r>
    <r>
      <rPr>
        <sz val="10"/>
        <rFont val="Palatino Linotype"/>
        <family val="1"/>
      </rPr>
      <t xml:space="preserve"> B</t>
    </r>
    <r>
      <rPr>
        <vertAlign val="superscript"/>
        <sz val="10"/>
        <rFont val="Palatino Linotype"/>
        <family val="1"/>
      </rPr>
      <t>2</t>
    </r>
    <r>
      <rPr>
        <sz val="10"/>
        <rFont val="Palatino Linotype"/>
        <family val="1"/>
      </rPr>
      <t xml:space="preserve">  D =</t>
    </r>
  </si>
  <si>
    <r>
      <t xml:space="preserve">Verifiche allo stato limite ultimo (SLU) dell'insieme fondazione-terreno (GEO) </t>
    </r>
    <r>
      <rPr>
        <sz val="10"/>
        <rFont val="Palatino Linotype"/>
        <family val="1"/>
      </rPr>
      <t>(Verifiche di capacità portante)</t>
    </r>
  </si>
  <si>
    <t xml:space="preserve">Sono eseguite le verifiche allo SLU di tipo geotecnico (GEO) nei confronti del collasso per carico limite dell'insieme fondazione-terreno, tenendo conto dei valori dei coefficienti parziali riportati nelle Tabelle 6.2.I, 6.2.II e 6.4.I. </t>
  </si>
  <si>
    <t>(A1+M1+R3)</t>
  </si>
  <si>
    <t>Deve essere rispettata la condizione:</t>
  </si>
  <si>
    <r>
      <t>E</t>
    </r>
    <r>
      <rPr>
        <vertAlign val="subscript"/>
        <sz val="10"/>
        <rFont val="Palatino Linotype"/>
        <family val="1"/>
      </rPr>
      <t>d</t>
    </r>
    <r>
      <rPr>
        <sz val="10"/>
        <rFont val="Palatino Linotype"/>
        <family val="1"/>
      </rPr>
      <t xml:space="preserve"> </t>
    </r>
    <r>
      <rPr>
        <sz val="11"/>
        <color theme="1"/>
        <rFont val="Calibri"/>
        <family val="2"/>
        <scheme val="minor"/>
      </rPr>
      <t>≤</t>
    </r>
    <r>
      <rPr>
        <sz val="10"/>
        <rFont val="Palatino Linotype"/>
        <family val="1"/>
      </rPr>
      <t xml:space="preserve"> R</t>
    </r>
    <r>
      <rPr>
        <vertAlign val="subscript"/>
        <sz val="10"/>
        <rFont val="Palatino Linotype"/>
        <family val="1"/>
      </rPr>
      <t>d</t>
    </r>
    <r>
      <rPr>
        <sz val="10"/>
        <rFont val="Palatino Linotype"/>
        <family val="1"/>
      </rPr>
      <t xml:space="preserve"> </t>
    </r>
  </si>
  <si>
    <t>ovvero</t>
  </si>
  <si>
    <r>
      <t>R</t>
    </r>
    <r>
      <rPr>
        <vertAlign val="subscript"/>
        <sz val="10"/>
        <rFont val="Palatino Linotype"/>
        <family val="1"/>
      </rPr>
      <t>d</t>
    </r>
    <r>
      <rPr>
        <sz val="10"/>
        <rFont val="Palatino Linotype"/>
        <family val="1"/>
      </rPr>
      <t xml:space="preserve"> / E</t>
    </r>
    <r>
      <rPr>
        <vertAlign val="subscript"/>
        <sz val="10"/>
        <rFont val="Palatino Linotype"/>
        <family val="1"/>
      </rPr>
      <t>d</t>
    </r>
    <r>
      <rPr>
        <sz val="10"/>
        <rFont val="Palatino Linotype"/>
        <family val="1"/>
      </rPr>
      <t xml:space="preserve"> </t>
    </r>
    <r>
      <rPr>
        <sz val="10"/>
        <rFont val="Symbol"/>
        <family val="1"/>
        <charset val="2"/>
      </rPr>
      <t>³</t>
    </r>
    <r>
      <rPr>
        <sz val="10"/>
        <rFont val="Palatino Linotype"/>
        <family val="1"/>
      </rPr>
      <t xml:space="preserve"> 1</t>
    </r>
  </si>
  <si>
    <r>
      <t>Valore di progetto dell’azione (E</t>
    </r>
    <r>
      <rPr>
        <vertAlign val="subscript"/>
        <sz val="10"/>
        <rFont val="Palatino Linotype"/>
        <family val="1"/>
      </rPr>
      <t>d</t>
    </r>
    <r>
      <rPr>
        <sz val="10"/>
        <rFont val="Palatino Linotype"/>
        <family val="1"/>
      </rPr>
      <t xml:space="preserve">): </t>
    </r>
  </si>
  <si>
    <r>
      <t>E</t>
    </r>
    <r>
      <rPr>
        <vertAlign val="subscript"/>
        <sz val="10"/>
        <rFont val="Palatino Linotype"/>
        <family val="1"/>
      </rPr>
      <t>d</t>
    </r>
    <r>
      <rPr>
        <sz val="10"/>
        <rFont val="Palatino Linotype"/>
        <family val="1"/>
      </rPr>
      <t xml:space="preserve"> = </t>
    </r>
    <r>
      <rPr>
        <sz val="10"/>
        <rFont val="Symbol"/>
        <family val="1"/>
        <charset val="2"/>
      </rPr>
      <t>g</t>
    </r>
    <r>
      <rPr>
        <vertAlign val="subscript"/>
        <sz val="10"/>
        <rFont val="Palatino Linotype"/>
        <family val="1"/>
      </rPr>
      <t>G</t>
    </r>
    <r>
      <rPr>
        <sz val="10"/>
        <rFont val="Palatino Linotype"/>
        <family val="1"/>
      </rPr>
      <t xml:space="preserve"> (G</t>
    </r>
    <r>
      <rPr>
        <vertAlign val="subscript"/>
        <sz val="10"/>
        <rFont val="Palatino Linotype"/>
        <family val="1"/>
      </rPr>
      <t>k</t>
    </r>
    <r>
      <rPr>
        <sz val="10"/>
        <rFont val="Palatino Linotype"/>
        <family val="1"/>
      </rPr>
      <t xml:space="preserve"> + G</t>
    </r>
    <r>
      <rPr>
        <vertAlign val="subscript"/>
        <sz val="10"/>
        <rFont val="Palatino Linotype"/>
        <family val="1"/>
      </rPr>
      <t>fond,k</t>
    </r>
    <r>
      <rPr>
        <sz val="10"/>
        <rFont val="Palatino Linotype"/>
        <family val="1"/>
      </rPr>
      <t xml:space="preserve">) + </t>
    </r>
    <r>
      <rPr>
        <sz val="10"/>
        <rFont val="Symbol"/>
        <family val="1"/>
        <charset val="2"/>
      </rPr>
      <t>g</t>
    </r>
    <r>
      <rPr>
        <vertAlign val="subscript"/>
        <sz val="10"/>
        <rFont val="Palatino Linotype"/>
        <family val="1"/>
      </rPr>
      <t xml:space="preserve">Q </t>
    </r>
    <r>
      <rPr>
        <sz val="10"/>
        <rFont val="Palatino Linotype"/>
        <family val="1"/>
      </rPr>
      <t>Q</t>
    </r>
    <r>
      <rPr>
        <vertAlign val="subscript"/>
        <sz val="10"/>
        <rFont val="Palatino Linotype"/>
        <family val="1"/>
      </rPr>
      <t>k</t>
    </r>
  </si>
  <si>
    <r>
      <t>g</t>
    </r>
    <r>
      <rPr>
        <vertAlign val="subscript"/>
        <sz val="10"/>
        <rFont val="Palatino Linotype"/>
        <family val="1"/>
      </rPr>
      <t>G</t>
    </r>
    <r>
      <rPr>
        <sz val="10"/>
        <rFont val="Palatino Linotype"/>
        <family val="1"/>
      </rPr>
      <t xml:space="preserve"> = </t>
    </r>
  </si>
  <si>
    <r>
      <t>g</t>
    </r>
    <r>
      <rPr>
        <vertAlign val="subscript"/>
        <sz val="10"/>
        <rFont val="Palatino Linotype"/>
        <family val="1"/>
      </rPr>
      <t>Q</t>
    </r>
    <r>
      <rPr>
        <sz val="10"/>
        <rFont val="Palatino Linotype"/>
        <family val="1"/>
      </rPr>
      <t xml:space="preserve"> = </t>
    </r>
  </si>
  <si>
    <r>
      <t>E</t>
    </r>
    <r>
      <rPr>
        <vertAlign val="subscript"/>
        <sz val="10"/>
        <rFont val="Palatino Linotype"/>
        <family val="1"/>
      </rPr>
      <t>d</t>
    </r>
    <r>
      <rPr>
        <sz val="10"/>
        <rFont val="Palatino Linotype"/>
        <family val="1"/>
      </rPr>
      <t xml:space="preserve"> = </t>
    </r>
  </si>
  <si>
    <r>
      <t>Resistenza del sistema geotecnico</t>
    </r>
    <r>
      <rPr>
        <sz val="10"/>
        <rFont val="Palatino Linotype"/>
        <family val="1"/>
      </rPr>
      <t>:</t>
    </r>
  </si>
  <si>
    <r>
      <t>R</t>
    </r>
    <r>
      <rPr>
        <sz val="10"/>
        <rFont val="Palatino Linotype"/>
        <family val="1"/>
      </rPr>
      <t xml:space="preserve"> = q</t>
    </r>
    <r>
      <rPr>
        <vertAlign val="subscript"/>
        <sz val="10"/>
        <rFont val="Palatino Linotype"/>
        <family val="1"/>
      </rPr>
      <t>lim,d</t>
    </r>
    <r>
      <rPr>
        <sz val="10"/>
        <rFont val="Palatino Linotype"/>
        <family val="1"/>
      </rPr>
      <t xml:space="preserve"> x B</t>
    </r>
    <r>
      <rPr>
        <vertAlign val="superscript"/>
        <sz val="10"/>
        <rFont val="Palatino Linotype"/>
        <family val="1"/>
      </rPr>
      <t>2</t>
    </r>
  </si>
  <si>
    <t>Capacità portante totale di progetto:</t>
  </si>
  <si>
    <r>
      <t>q</t>
    </r>
    <r>
      <rPr>
        <vertAlign val="subscript"/>
        <sz val="10"/>
        <rFont val="Palatino Linotype"/>
        <family val="1"/>
      </rPr>
      <t>lim,d</t>
    </r>
    <r>
      <rPr>
        <sz val="10"/>
        <rFont val="Palatino Linotype"/>
        <family val="1"/>
      </rPr>
      <t xml:space="preserve"> = N</t>
    </r>
    <r>
      <rPr>
        <vertAlign val="subscript"/>
        <sz val="10"/>
        <rFont val="Palatino Linotype"/>
        <family val="1"/>
      </rPr>
      <t>c0</t>
    </r>
    <r>
      <rPr>
        <sz val="10"/>
        <rFont val="Palatino Linotype"/>
        <family val="1"/>
      </rPr>
      <t xml:space="preserve"> c</t>
    </r>
    <r>
      <rPr>
        <vertAlign val="subscript"/>
        <sz val="10"/>
        <rFont val="Palatino Linotype"/>
        <family val="1"/>
      </rPr>
      <t>u,d</t>
    </r>
    <r>
      <rPr>
        <sz val="10"/>
        <rFont val="Palatino Linotype"/>
        <family val="1"/>
      </rPr>
      <t xml:space="preserve"> s</t>
    </r>
    <r>
      <rPr>
        <vertAlign val="subscript"/>
        <sz val="10"/>
        <rFont val="Palatino Linotype"/>
        <family val="1"/>
      </rPr>
      <t>c0</t>
    </r>
    <r>
      <rPr>
        <sz val="10"/>
        <rFont val="Palatino Linotype"/>
        <family val="1"/>
      </rPr>
      <t xml:space="preserve"> + q</t>
    </r>
    <r>
      <rPr>
        <vertAlign val="subscript"/>
        <sz val="10"/>
        <rFont val="Palatino Linotype"/>
        <family val="1"/>
      </rPr>
      <t>d</t>
    </r>
    <r>
      <rPr>
        <sz val="10"/>
        <rFont val="Palatino Linotype"/>
        <family val="1"/>
      </rPr>
      <t xml:space="preserve"> </t>
    </r>
  </si>
  <si>
    <t>Resistenza al taglio non drenata di progetto:</t>
  </si>
  <si>
    <r>
      <t>c</t>
    </r>
    <r>
      <rPr>
        <vertAlign val="subscript"/>
        <sz val="10"/>
        <rFont val="Palatino Linotype"/>
        <family val="1"/>
      </rPr>
      <t>u,d</t>
    </r>
    <r>
      <rPr>
        <sz val="10"/>
        <rFont val="Palatino Linotype"/>
        <family val="1"/>
      </rPr>
      <t xml:space="preserve"> = c</t>
    </r>
    <r>
      <rPr>
        <vertAlign val="subscript"/>
        <sz val="10"/>
        <rFont val="Palatino Linotype"/>
        <family val="1"/>
      </rPr>
      <t>u,k</t>
    </r>
    <r>
      <rPr>
        <sz val="10"/>
        <rFont val="Palatino Linotype"/>
        <family val="1"/>
      </rPr>
      <t xml:space="preserve"> /</t>
    </r>
    <r>
      <rPr>
        <sz val="10"/>
        <rFont val="Symbol"/>
        <family val="1"/>
        <charset val="2"/>
      </rPr>
      <t>g</t>
    </r>
    <r>
      <rPr>
        <vertAlign val="subscript"/>
        <sz val="10"/>
        <rFont val="Palatino Linotype"/>
        <family val="1"/>
      </rPr>
      <t>cu</t>
    </r>
  </si>
  <si>
    <r>
      <t>g</t>
    </r>
    <r>
      <rPr>
        <vertAlign val="subscript"/>
        <sz val="10"/>
        <rFont val="Palatino Linotype"/>
        <family val="1"/>
      </rPr>
      <t>cu</t>
    </r>
    <r>
      <rPr>
        <sz val="10"/>
        <rFont val="Palatino Linotype"/>
        <family val="1"/>
      </rPr>
      <t xml:space="preserve"> = </t>
    </r>
  </si>
  <si>
    <r>
      <t>c</t>
    </r>
    <r>
      <rPr>
        <vertAlign val="subscript"/>
        <sz val="10"/>
        <rFont val="Palatino Linotype"/>
        <family val="1"/>
      </rPr>
      <t>u,d</t>
    </r>
    <r>
      <rPr>
        <sz val="10"/>
        <rFont val="Palatino Linotype"/>
        <family val="1"/>
      </rPr>
      <t xml:space="preserve"> = </t>
    </r>
  </si>
  <si>
    <t>Pressione totale latistante la fondazione di progetto:</t>
  </si>
  <si>
    <r>
      <t>q</t>
    </r>
    <r>
      <rPr>
        <vertAlign val="subscript"/>
        <sz val="10"/>
        <rFont val="Palatino Linotype"/>
        <family val="1"/>
      </rPr>
      <t>d</t>
    </r>
    <r>
      <rPr>
        <sz val="10"/>
        <rFont val="Palatino Linotype"/>
        <family val="1"/>
      </rPr>
      <t xml:space="preserve"> = (</t>
    </r>
    <r>
      <rPr>
        <sz val="10"/>
        <rFont val="Symbol"/>
        <family val="1"/>
        <charset val="2"/>
      </rPr>
      <t>g</t>
    </r>
    <r>
      <rPr>
        <vertAlign val="subscript"/>
        <sz val="10"/>
        <rFont val="Palatino Linotype"/>
        <family val="1"/>
      </rPr>
      <t>k</t>
    </r>
    <r>
      <rPr>
        <sz val="10"/>
        <rFont val="Palatino Linotype"/>
        <family val="1"/>
      </rPr>
      <t xml:space="preserve"> / </t>
    </r>
    <r>
      <rPr>
        <sz val="10"/>
        <rFont val="Symbol"/>
        <family val="1"/>
        <charset val="2"/>
      </rPr>
      <t>g</t>
    </r>
    <r>
      <rPr>
        <vertAlign val="subscript"/>
        <sz val="10"/>
        <rFont val="Symbol"/>
        <family val="1"/>
        <charset val="2"/>
      </rPr>
      <t>g</t>
    </r>
    <r>
      <rPr>
        <sz val="10"/>
        <rFont val="Palatino Linotype"/>
        <family val="1"/>
      </rPr>
      <t xml:space="preserve"> ) D</t>
    </r>
    <r>
      <rPr>
        <sz val="10"/>
        <rFont val="Palatino Linotype"/>
        <family val="1"/>
      </rPr>
      <t xml:space="preserve"> </t>
    </r>
  </si>
  <si>
    <r>
      <t>g</t>
    </r>
    <r>
      <rPr>
        <vertAlign val="subscript"/>
        <sz val="10"/>
        <rFont val="Symbol"/>
        <family val="1"/>
        <charset val="2"/>
      </rPr>
      <t>g</t>
    </r>
    <r>
      <rPr>
        <sz val="10"/>
        <rFont val="Palatino Linotype"/>
        <family val="1"/>
      </rPr>
      <t xml:space="preserve"> = </t>
    </r>
  </si>
  <si>
    <r>
      <t>q</t>
    </r>
    <r>
      <rPr>
        <vertAlign val="subscript"/>
        <sz val="10"/>
        <rFont val="Palatino Linotype"/>
        <family val="1"/>
      </rPr>
      <t>d</t>
    </r>
    <r>
      <rPr>
        <sz val="10"/>
        <rFont val="Palatino Linotype"/>
        <family val="1"/>
      </rPr>
      <t xml:space="preserve"> = </t>
    </r>
  </si>
  <si>
    <r>
      <t>q</t>
    </r>
    <r>
      <rPr>
        <vertAlign val="subscript"/>
        <sz val="10"/>
        <rFont val="Palatino Linotype"/>
        <family val="1"/>
      </rPr>
      <t>lim,d</t>
    </r>
    <r>
      <rPr>
        <sz val="10"/>
        <rFont val="Palatino Linotype"/>
        <family val="1"/>
      </rPr>
      <t xml:space="preserve"> = N</t>
    </r>
    <r>
      <rPr>
        <vertAlign val="subscript"/>
        <sz val="10"/>
        <rFont val="Palatino Linotype"/>
        <family val="1"/>
      </rPr>
      <t>c0</t>
    </r>
    <r>
      <rPr>
        <sz val="10"/>
        <rFont val="Palatino Linotype"/>
        <family val="1"/>
      </rPr>
      <t xml:space="preserve"> c</t>
    </r>
    <r>
      <rPr>
        <vertAlign val="subscript"/>
        <sz val="10"/>
        <rFont val="Palatino Linotype"/>
        <family val="1"/>
      </rPr>
      <t>u,d</t>
    </r>
    <r>
      <rPr>
        <sz val="10"/>
        <rFont val="Palatino Linotype"/>
        <family val="1"/>
      </rPr>
      <t xml:space="preserve"> s</t>
    </r>
    <r>
      <rPr>
        <vertAlign val="subscript"/>
        <sz val="10"/>
        <rFont val="Palatino Linotype"/>
        <family val="1"/>
      </rPr>
      <t>c0</t>
    </r>
    <r>
      <rPr>
        <sz val="10"/>
        <rFont val="Palatino Linotype"/>
        <family val="1"/>
      </rPr>
      <t xml:space="preserve"> + q</t>
    </r>
    <r>
      <rPr>
        <vertAlign val="subscript"/>
        <sz val="10"/>
        <rFont val="Palatino Linotype"/>
        <family val="1"/>
      </rPr>
      <t>d</t>
    </r>
    <r>
      <rPr>
        <sz val="10"/>
        <rFont val="Palatino Linotype"/>
        <family val="1"/>
      </rPr>
      <t xml:space="preserve"> =</t>
    </r>
  </si>
  <si>
    <r>
      <t>R = q</t>
    </r>
    <r>
      <rPr>
        <vertAlign val="subscript"/>
        <sz val="10"/>
        <rFont val="Palatino Linotype"/>
        <family val="1"/>
      </rPr>
      <t>lim,d</t>
    </r>
    <r>
      <rPr>
        <sz val="10"/>
        <rFont val="Palatino Linotype"/>
        <family val="1"/>
      </rPr>
      <t xml:space="preserve"> x B</t>
    </r>
    <r>
      <rPr>
        <vertAlign val="superscript"/>
        <sz val="10"/>
        <rFont val="Palatino Linotype"/>
        <family val="1"/>
      </rPr>
      <t>2</t>
    </r>
    <r>
      <rPr>
        <sz val="10"/>
        <rFont val="Palatino Linotype"/>
        <family val="1"/>
      </rPr>
      <t xml:space="preserve"> =</t>
    </r>
  </si>
  <si>
    <t>Resistenza di progetto del sistema geotecnico:</t>
  </si>
  <si>
    <r>
      <t>R</t>
    </r>
    <r>
      <rPr>
        <vertAlign val="subscript"/>
        <sz val="10"/>
        <rFont val="Palatino Linotype"/>
        <family val="1"/>
      </rPr>
      <t>d</t>
    </r>
    <r>
      <rPr>
        <sz val="10"/>
        <rFont val="Palatino Linotype"/>
        <family val="1"/>
      </rPr>
      <t xml:space="preserve"> = R / </t>
    </r>
    <r>
      <rPr>
        <sz val="10"/>
        <rFont val="Symbol"/>
        <family val="1"/>
        <charset val="2"/>
      </rPr>
      <t>g</t>
    </r>
    <r>
      <rPr>
        <vertAlign val="subscript"/>
        <sz val="10"/>
        <rFont val="Palatino Linotype"/>
        <family val="1"/>
      </rPr>
      <t>R</t>
    </r>
    <r>
      <rPr>
        <sz val="10"/>
        <rFont val="Palatino Linotype"/>
        <family val="1"/>
      </rPr>
      <t xml:space="preserve"> </t>
    </r>
  </si>
  <si>
    <r>
      <t>g</t>
    </r>
    <r>
      <rPr>
        <vertAlign val="subscript"/>
        <sz val="10"/>
        <rFont val="Palatino Linotype"/>
        <family val="1"/>
      </rPr>
      <t>R</t>
    </r>
    <r>
      <rPr>
        <sz val="10"/>
        <rFont val="Palatino Linotype"/>
        <family val="1"/>
      </rPr>
      <t xml:space="preserve"> = </t>
    </r>
  </si>
  <si>
    <r>
      <t>R</t>
    </r>
    <r>
      <rPr>
        <vertAlign val="subscript"/>
        <sz val="10"/>
        <rFont val="Palatino Linotype"/>
        <family val="1"/>
      </rPr>
      <t>d</t>
    </r>
    <r>
      <rPr>
        <sz val="10"/>
        <rFont val="Palatino Linotype"/>
        <family val="1"/>
      </rPr>
      <t xml:space="preserve"> = R / </t>
    </r>
    <r>
      <rPr>
        <sz val="10"/>
        <rFont val="Symbol"/>
        <family val="1"/>
        <charset val="2"/>
      </rPr>
      <t>g</t>
    </r>
    <r>
      <rPr>
        <vertAlign val="subscript"/>
        <sz val="10"/>
        <rFont val="Palatino Linotype"/>
        <family val="1"/>
      </rPr>
      <t>R</t>
    </r>
    <r>
      <rPr>
        <sz val="10"/>
        <rFont val="Palatino Linotype"/>
        <family val="1"/>
      </rPr>
      <t xml:space="preserve"> =</t>
    </r>
  </si>
  <si>
    <r>
      <t>E</t>
    </r>
    <r>
      <rPr>
        <vertAlign val="subscript"/>
        <sz val="10"/>
        <rFont val="Palatino Linotype"/>
        <family val="1"/>
      </rPr>
      <t>d</t>
    </r>
    <r>
      <rPr>
        <sz val="10"/>
        <rFont val="Palatino Linotype"/>
        <family val="1"/>
      </rPr>
      <t xml:space="preserve"> ≤ R</t>
    </r>
    <r>
      <rPr>
        <vertAlign val="subscript"/>
        <sz val="10"/>
        <rFont val="Palatino Linotype"/>
        <family val="1"/>
      </rPr>
      <t>d</t>
    </r>
    <r>
      <rPr>
        <sz val="10"/>
        <rFont val="Palatino Linotype"/>
        <family val="1"/>
      </rPr>
      <t xml:space="preserve"> </t>
    </r>
  </si>
  <si>
    <r>
      <t>R</t>
    </r>
    <r>
      <rPr>
        <vertAlign val="subscript"/>
        <sz val="10"/>
        <rFont val="Palatino Linotype"/>
        <family val="1"/>
      </rPr>
      <t>d</t>
    </r>
    <r>
      <rPr>
        <sz val="10"/>
        <rFont val="Palatino Linotype"/>
        <family val="1"/>
      </rPr>
      <t xml:space="preserve"> / E</t>
    </r>
    <r>
      <rPr>
        <vertAlign val="subscript"/>
        <sz val="10"/>
        <rFont val="Palatino Linotype"/>
        <family val="1"/>
      </rPr>
      <t>d</t>
    </r>
    <r>
      <rPr>
        <sz val="10"/>
        <rFont val="Palatino Linotype"/>
        <family val="1"/>
      </rPr>
      <t xml:space="preserve"> =</t>
    </r>
  </si>
  <si>
    <t>Approccio 2</t>
  </si>
  <si>
    <t>Sono incrementate le azioni (A), invariati i parametri geotecnici (M) e ridotta la resistenza ( R )</t>
  </si>
  <si>
    <t>(da Tabella 6.2.I colonna A1)</t>
  </si>
  <si>
    <t>(da Tabella 6.2.II colonna M1)</t>
  </si>
  <si>
    <t>(da Tabella 6.4.I colonna R3)</t>
  </si>
  <si>
    <r>
      <t>E</t>
    </r>
    <r>
      <rPr>
        <vertAlign val="subscript"/>
        <sz val="10"/>
        <rFont val="Palatino Linotype"/>
        <family val="1"/>
      </rPr>
      <t>d</t>
    </r>
    <r>
      <rPr>
        <sz val="10"/>
        <rFont val="Palatino Linotype"/>
        <family val="1"/>
      </rPr>
      <t xml:space="preserve"> = </t>
    </r>
    <r>
      <rPr>
        <sz val="10"/>
        <rFont val="Symbol"/>
        <family val="1"/>
        <charset val="2"/>
      </rPr>
      <t>g</t>
    </r>
    <r>
      <rPr>
        <vertAlign val="subscript"/>
        <sz val="10"/>
        <rFont val="Palatino Linotype"/>
        <family val="1"/>
      </rPr>
      <t>G</t>
    </r>
    <r>
      <rPr>
        <sz val="10"/>
        <rFont val="Palatino Linotype"/>
        <family val="1"/>
      </rPr>
      <t xml:space="preserve"> (G</t>
    </r>
    <r>
      <rPr>
        <vertAlign val="subscript"/>
        <sz val="10"/>
        <rFont val="Palatino Linotype"/>
        <family val="1"/>
      </rPr>
      <t>k</t>
    </r>
    <r>
      <rPr>
        <sz val="10"/>
        <rFont val="Palatino Linotype"/>
        <family val="1"/>
      </rPr>
      <t xml:space="preserve"> + G'</t>
    </r>
    <r>
      <rPr>
        <vertAlign val="subscript"/>
        <sz val="10"/>
        <rFont val="Palatino Linotype"/>
        <family val="1"/>
      </rPr>
      <t>fond,k</t>
    </r>
    <r>
      <rPr>
        <sz val="10"/>
        <rFont val="Palatino Linotype"/>
        <family val="1"/>
      </rPr>
      <t xml:space="preserve">) + </t>
    </r>
    <r>
      <rPr>
        <sz val="10"/>
        <rFont val="Symbol"/>
        <family val="1"/>
        <charset val="2"/>
      </rPr>
      <t>g</t>
    </r>
    <r>
      <rPr>
        <vertAlign val="subscript"/>
        <sz val="10"/>
        <rFont val="Palatino Linotype"/>
        <family val="1"/>
      </rPr>
      <t xml:space="preserve">Q </t>
    </r>
    <r>
      <rPr>
        <sz val="10"/>
        <rFont val="Palatino Linotype"/>
        <family val="1"/>
      </rPr>
      <t>Q</t>
    </r>
    <r>
      <rPr>
        <vertAlign val="subscript"/>
        <sz val="10"/>
        <rFont val="Palatino Linotype"/>
        <family val="1"/>
      </rPr>
      <t>k</t>
    </r>
  </si>
  <si>
    <t>Capacità portante efficace di progetto:</t>
  </si>
  <si>
    <r>
      <t>q</t>
    </r>
    <r>
      <rPr>
        <vertAlign val="subscript"/>
        <sz val="10"/>
        <rFont val="Palatino Linotype"/>
        <family val="1"/>
      </rPr>
      <t>lim,d</t>
    </r>
    <r>
      <rPr>
        <sz val="10"/>
        <rFont val="Palatino Linotype"/>
        <family val="1"/>
      </rPr>
      <t xml:space="preserve"> = c'</t>
    </r>
    <r>
      <rPr>
        <vertAlign val="subscript"/>
        <sz val="10"/>
        <rFont val="Palatino Linotype"/>
        <family val="1"/>
      </rPr>
      <t>d</t>
    </r>
    <r>
      <rPr>
        <sz val="10"/>
        <rFont val="Palatino Linotype"/>
        <family val="1"/>
      </rPr>
      <t xml:space="preserve"> N</t>
    </r>
    <r>
      <rPr>
        <vertAlign val="subscript"/>
        <sz val="10"/>
        <rFont val="Palatino Linotype"/>
        <family val="1"/>
      </rPr>
      <t>c</t>
    </r>
    <r>
      <rPr>
        <sz val="10"/>
        <rFont val="Palatino Linotype"/>
        <family val="1"/>
      </rPr>
      <t xml:space="preserve"> s</t>
    </r>
    <r>
      <rPr>
        <vertAlign val="subscript"/>
        <sz val="10"/>
        <rFont val="Palatino Linotype"/>
        <family val="1"/>
      </rPr>
      <t>c</t>
    </r>
    <r>
      <rPr>
        <sz val="10"/>
        <rFont val="Palatino Linotype"/>
        <family val="1"/>
      </rPr>
      <t xml:space="preserve"> + q'</t>
    </r>
    <r>
      <rPr>
        <vertAlign val="subscript"/>
        <sz val="10"/>
        <rFont val="Palatino Linotype"/>
        <family val="1"/>
      </rPr>
      <t>d</t>
    </r>
    <r>
      <rPr>
        <sz val="10"/>
        <rFont val="Palatino Linotype"/>
        <family val="1"/>
      </rPr>
      <t xml:space="preserve"> N</t>
    </r>
    <r>
      <rPr>
        <vertAlign val="subscript"/>
        <sz val="10"/>
        <rFont val="Palatino Linotype"/>
        <family val="1"/>
      </rPr>
      <t>q</t>
    </r>
    <r>
      <rPr>
        <sz val="10"/>
        <rFont val="Palatino Linotype"/>
        <family val="1"/>
      </rPr>
      <t xml:space="preserve"> s</t>
    </r>
    <r>
      <rPr>
        <vertAlign val="subscript"/>
        <sz val="10"/>
        <rFont val="Palatino Linotype"/>
        <family val="1"/>
      </rPr>
      <t>q</t>
    </r>
    <r>
      <rPr>
        <sz val="10"/>
        <rFont val="Palatino Linotype"/>
        <family val="1"/>
      </rPr>
      <t xml:space="preserve"> + 0,5 </t>
    </r>
    <r>
      <rPr>
        <sz val="10"/>
        <rFont val="Symbol"/>
        <family val="1"/>
        <charset val="2"/>
      </rPr>
      <t>g</t>
    </r>
    <r>
      <rPr>
        <sz val="10"/>
        <rFont val="Palatino Linotype"/>
        <family val="1"/>
      </rPr>
      <t>'</t>
    </r>
    <r>
      <rPr>
        <vertAlign val="subscript"/>
        <sz val="10"/>
        <rFont val="Palatino Linotype"/>
        <family val="1"/>
      </rPr>
      <t>d</t>
    </r>
    <r>
      <rPr>
        <sz val="10"/>
        <rFont val="Palatino Linotype"/>
        <family val="1"/>
      </rPr>
      <t xml:space="preserve"> B N</t>
    </r>
    <r>
      <rPr>
        <vertAlign val="subscript"/>
        <sz val="10"/>
        <rFont val="Symbol"/>
        <family val="1"/>
        <charset val="2"/>
      </rPr>
      <t>g</t>
    </r>
    <r>
      <rPr>
        <sz val="10"/>
        <rFont val="Palatino Linotype"/>
        <family val="1"/>
      </rPr>
      <t xml:space="preserve"> s</t>
    </r>
    <r>
      <rPr>
        <vertAlign val="subscript"/>
        <sz val="10"/>
        <rFont val="Symbol"/>
        <family val="1"/>
        <charset val="2"/>
      </rPr>
      <t>g</t>
    </r>
    <r>
      <rPr>
        <sz val="10"/>
        <rFont val="Palatino Linotype"/>
        <family val="1"/>
      </rPr>
      <t xml:space="preserve"> </t>
    </r>
  </si>
  <si>
    <t>Coesione efficace di progetto:</t>
  </si>
  <si>
    <r>
      <t>c'</t>
    </r>
    <r>
      <rPr>
        <vertAlign val="subscript"/>
        <sz val="10"/>
        <rFont val="Palatino Linotype"/>
        <family val="1"/>
      </rPr>
      <t>d</t>
    </r>
    <r>
      <rPr>
        <sz val="10"/>
        <rFont val="Palatino Linotype"/>
        <family val="1"/>
      </rPr>
      <t xml:space="preserve"> = c'</t>
    </r>
    <r>
      <rPr>
        <vertAlign val="subscript"/>
        <sz val="10"/>
        <rFont val="Palatino Linotype"/>
        <family val="1"/>
      </rPr>
      <t>k</t>
    </r>
    <r>
      <rPr>
        <sz val="10"/>
        <rFont val="Palatino Linotype"/>
        <family val="1"/>
      </rPr>
      <t>/</t>
    </r>
    <r>
      <rPr>
        <sz val="10"/>
        <rFont val="Symbol"/>
        <family val="1"/>
        <charset val="2"/>
      </rPr>
      <t>g</t>
    </r>
    <r>
      <rPr>
        <vertAlign val="subscript"/>
        <sz val="10"/>
        <rFont val="Palatino Linotype"/>
        <family val="1"/>
      </rPr>
      <t>c'</t>
    </r>
  </si>
  <si>
    <r>
      <t>g</t>
    </r>
    <r>
      <rPr>
        <vertAlign val="subscript"/>
        <sz val="10"/>
        <rFont val="Palatino Linotype"/>
        <family val="1"/>
      </rPr>
      <t>c'</t>
    </r>
    <r>
      <rPr>
        <sz val="10"/>
        <rFont val="Palatino Linotype"/>
        <family val="1"/>
      </rPr>
      <t xml:space="preserve"> = </t>
    </r>
  </si>
  <si>
    <r>
      <t>c'</t>
    </r>
    <r>
      <rPr>
        <vertAlign val="subscript"/>
        <sz val="10"/>
        <rFont val="Palatino Linotype"/>
        <family val="1"/>
      </rPr>
      <t>d</t>
    </r>
    <r>
      <rPr>
        <sz val="10"/>
        <rFont val="Palatino Linotype"/>
        <family val="1"/>
      </rPr>
      <t xml:space="preserve"> = </t>
    </r>
  </si>
  <si>
    <t>Tangente dell'angolo di resistenza al taglio caratteristico:</t>
  </si>
  <si>
    <r>
      <t>tan</t>
    </r>
    <r>
      <rPr>
        <sz val="10"/>
        <rFont val="Symbol"/>
        <family val="1"/>
        <charset val="2"/>
      </rPr>
      <t>f</t>
    </r>
    <r>
      <rPr>
        <sz val="10"/>
        <rFont val="Palatino Linotype"/>
        <family val="1"/>
      </rPr>
      <t>'</t>
    </r>
    <r>
      <rPr>
        <vertAlign val="subscript"/>
        <sz val="10"/>
        <rFont val="Palatino Linotype"/>
        <family val="1"/>
      </rPr>
      <t>k</t>
    </r>
    <r>
      <rPr>
        <sz val="10"/>
        <rFont val="Palatino Linotype"/>
        <family val="1"/>
      </rPr>
      <t xml:space="preserve"> =</t>
    </r>
  </si>
  <si>
    <t>Tangente dell'angolo di resistenza al taglio di progetto:</t>
  </si>
  <si>
    <r>
      <t>tan</t>
    </r>
    <r>
      <rPr>
        <sz val="10"/>
        <rFont val="Symbol"/>
        <family val="1"/>
        <charset val="2"/>
      </rPr>
      <t>f</t>
    </r>
    <r>
      <rPr>
        <sz val="10"/>
        <rFont val="Palatino Linotype"/>
        <family val="1"/>
      </rPr>
      <t>'</t>
    </r>
    <r>
      <rPr>
        <vertAlign val="subscript"/>
        <sz val="10"/>
        <rFont val="Palatino Linotype"/>
        <family val="1"/>
      </rPr>
      <t xml:space="preserve">d </t>
    </r>
    <r>
      <rPr>
        <sz val="10"/>
        <rFont val="Palatino Linotype"/>
        <family val="1"/>
      </rPr>
      <t>= tan</t>
    </r>
    <r>
      <rPr>
        <sz val="10"/>
        <rFont val="Symbol"/>
        <family val="1"/>
        <charset val="2"/>
      </rPr>
      <t>f</t>
    </r>
    <r>
      <rPr>
        <sz val="10"/>
        <rFont val="Palatino Linotype"/>
        <family val="1"/>
      </rPr>
      <t>'</t>
    </r>
    <r>
      <rPr>
        <vertAlign val="subscript"/>
        <sz val="10"/>
        <rFont val="Palatino Linotype"/>
        <family val="1"/>
      </rPr>
      <t>k</t>
    </r>
    <r>
      <rPr>
        <sz val="10"/>
        <rFont val="Palatino Linotype"/>
        <family val="1"/>
      </rPr>
      <t xml:space="preserve"> / </t>
    </r>
    <r>
      <rPr>
        <sz val="10"/>
        <rFont val="Symbol"/>
        <family val="1"/>
        <charset val="2"/>
      </rPr>
      <t>g</t>
    </r>
    <r>
      <rPr>
        <vertAlign val="subscript"/>
        <sz val="10"/>
        <rFont val="Symbol"/>
        <family val="1"/>
        <charset val="2"/>
      </rPr>
      <t>f</t>
    </r>
    <r>
      <rPr>
        <vertAlign val="subscript"/>
        <sz val="10"/>
        <rFont val="Palatino Linotype"/>
        <family val="1"/>
      </rPr>
      <t xml:space="preserve">' </t>
    </r>
  </si>
  <si>
    <r>
      <t>g</t>
    </r>
    <r>
      <rPr>
        <vertAlign val="subscript"/>
        <sz val="10"/>
        <rFont val="Symbol"/>
        <family val="1"/>
        <charset val="2"/>
      </rPr>
      <t>f</t>
    </r>
    <r>
      <rPr>
        <vertAlign val="subscript"/>
        <sz val="10"/>
        <rFont val="Palatino Linotype"/>
        <family val="1"/>
      </rPr>
      <t>'</t>
    </r>
    <r>
      <rPr>
        <sz val="10"/>
        <rFont val="Palatino Linotype"/>
        <family val="1"/>
      </rPr>
      <t xml:space="preserve"> = </t>
    </r>
  </si>
  <si>
    <r>
      <t>tan</t>
    </r>
    <r>
      <rPr>
        <sz val="10"/>
        <rFont val="Symbol"/>
        <family val="1"/>
        <charset val="2"/>
      </rPr>
      <t>f</t>
    </r>
    <r>
      <rPr>
        <sz val="10"/>
        <rFont val="Palatino Linotype"/>
        <family val="1"/>
      </rPr>
      <t>'</t>
    </r>
    <r>
      <rPr>
        <vertAlign val="subscript"/>
        <sz val="10"/>
        <rFont val="Palatino Linotype"/>
        <family val="1"/>
      </rPr>
      <t xml:space="preserve">d </t>
    </r>
    <r>
      <rPr>
        <sz val="10"/>
        <rFont val="Palatino Linotype"/>
        <family val="1"/>
      </rPr>
      <t xml:space="preserve">= </t>
    </r>
  </si>
  <si>
    <t>Angolo di resistenza al taglio di progetto:</t>
  </si>
  <si>
    <r>
      <t>f</t>
    </r>
    <r>
      <rPr>
        <sz val="10"/>
        <rFont val="Palatino Linotype"/>
        <family val="1"/>
      </rPr>
      <t>'</t>
    </r>
    <r>
      <rPr>
        <vertAlign val="subscript"/>
        <sz val="10"/>
        <rFont val="Palatino Linotype"/>
        <family val="1"/>
      </rPr>
      <t>d</t>
    </r>
    <r>
      <rPr>
        <sz val="10"/>
        <rFont val="Palatino Linotype"/>
        <family val="1"/>
      </rPr>
      <t xml:space="preserve"> =</t>
    </r>
  </si>
  <si>
    <t>rad =</t>
  </si>
  <si>
    <t>Pressione efficace latistante di progetto:</t>
  </si>
  <si>
    <r>
      <t>q'</t>
    </r>
    <r>
      <rPr>
        <vertAlign val="subscript"/>
        <sz val="10"/>
        <rFont val="Palatino Linotype"/>
        <family val="1"/>
      </rPr>
      <t>d</t>
    </r>
    <r>
      <rPr>
        <sz val="10"/>
        <rFont val="Palatino Linotype"/>
        <family val="1"/>
      </rPr>
      <t xml:space="preserve"> = </t>
    </r>
    <r>
      <rPr>
        <sz val="10"/>
        <rFont val="Symbol"/>
        <family val="1"/>
        <charset val="2"/>
      </rPr>
      <t>g</t>
    </r>
    <r>
      <rPr>
        <sz val="10"/>
        <rFont val="Palatino Linotype"/>
        <family val="1"/>
      </rPr>
      <t>'</t>
    </r>
    <r>
      <rPr>
        <vertAlign val="subscript"/>
        <sz val="10"/>
        <rFont val="Palatino Linotype"/>
        <family val="1"/>
      </rPr>
      <t>d</t>
    </r>
    <r>
      <rPr>
        <sz val="10"/>
        <rFont val="Palatino Linotype"/>
        <family val="1"/>
      </rPr>
      <t xml:space="preserve"> D =</t>
    </r>
  </si>
  <si>
    <r>
      <t>q</t>
    </r>
    <r>
      <rPr>
        <vertAlign val="subscript"/>
        <sz val="10"/>
        <rFont val="Palatino Linotype"/>
        <family val="1"/>
      </rPr>
      <t>lim,d</t>
    </r>
    <r>
      <rPr>
        <sz val="10"/>
        <rFont val="Palatino Linotype"/>
        <family val="1"/>
      </rPr>
      <t xml:space="preserve"> = c'</t>
    </r>
    <r>
      <rPr>
        <vertAlign val="subscript"/>
        <sz val="10"/>
        <rFont val="Palatino Linotype"/>
        <family val="1"/>
      </rPr>
      <t>d</t>
    </r>
    <r>
      <rPr>
        <sz val="10"/>
        <rFont val="Palatino Linotype"/>
        <family val="1"/>
      </rPr>
      <t xml:space="preserve"> N</t>
    </r>
    <r>
      <rPr>
        <vertAlign val="subscript"/>
        <sz val="10"/>
        <rFont val="Palatino Linotype"/>
        <family val="1"/>
      </rPr>
      <t>c</t>
    </r>
    <r>
      <rPr>
        <sz val="10"/>
        <rFont val="Palatino Linotype"/>
        <family val="1"/>
      </rPr>
      <t xml:space="preserve"> s</t>
    </r>
    <r>
      <rPr>
        <vertAlign val="subscript"/>
        <sz val="10"/>
        <rFont val="Palatino Linotype"/>
        <family val="1"/>
      </rPr>
      <t>c</t>
    </r>
    <r>
      <rPr>
        <sz val="10"/>
        <rFont val="Palatino Linotype"/>
        <family val="1"/>
      </rPr>
      <t xml:space="preserve"> + q'</t>
    </r>
    <r>
      <rPr>
        <vertAlign val="subscript"/>
        <sz val="10"/>
        <rFont val="Palatino Linotype"/>
        <family val="1"/>
      </rPr>
      <t>d</t>
    </r>
    <r>
      <rPr>
        <sz val="10"/>
        <rFont val="Palatino Linotype"/>
        <family val="1"/>
      </rPr>
      <t xml:space="preserve"> N</t>
    </r>
    <r>
      <rPr>
        <vertAlign val="subscript"/>
        <sz val="10"/>
        <rFont val="Palatino Linotype"/>
        <family val="1"/>
      </rPr>
      <t>q</t>
    </r>
    <r>
      <rPr>
        <sz val="10"/>
        <rFont val="Palatino Linotype"/>
        <family val="1"/>
      </rPr>
      <t xml:space="preserve"> s</t>
    </r>
    <r>
      <rPr>
        <vertAlign val="subscript"/>
        <sz val="10"/>
        <rFont val="Palatino Linotype"/>
        <family val="1"/>
      </rPr>
      <t>q</t>
    </r>
    <r>
      <rPr>
        <sz val="10"/>
        <rFont val="Palatino Linotype"/>
        <family val="1"/>
      </rPr>
      <t xml:space="preserve"> + 0,5 </t>
    </r>
    <r>
      <rPr>
        <sz val="10"/>
        <rFont val="Symbol"/>
        <family val="1"/>
        <charset val="2"/>
      </rPr>
      <t>g</t>
    </r>
    <r>
      <rPr>
        <sz val="10"/>
        <rFont val="Palatino Linotype"/>
        <family val="1"/>
      </rPr>
      <t>'</t>
    </r>
    <r>
      <rPr>
        <vertAlign val="subscript"/>
        <sz val="10"/>
        <rFont val="Palatino Linotype"/>
        <family val="1"/>
      </rPr>
      <t>d</t>
    </r>
    <r>
      <rPr>
        <sz val="10"/>
        <rFont val="Palatino Linotype"/>
        <family val="1"/>
      </rPr>
      <t xml:space="preserve"> B N</t>
    </r>
    <r>
      <rPr>
        <vertAlign val="subscript"/>
        <sz val="10"/>
        <rFont val="Symbol"/>
        <family val="1"/>
        <charset val="2"/>
      </rPr>
      <t>g</t>
    </r>
    <r>
      <rPr>
        <sz val="10"/>
        <rFont val="Palatino Linotype"/>
        <family val="1"/>
      </rPr>
      <t xml:space="preserve"> s</t>
    </r>
    <r>
      <rPr>
        <vertAlign val="subscript"/>
        <sz val="10"/>
        <rFont val="Symbol"/>
        <family val="1"/>
        <charset val="2"/>
      </rPr>
      <t>g</t>
    </r>
    <r>
      <rPr>
        <sz val="10"/>
        <rFont val="Palatino Linotype"/>
        <family val="1"/>
      </rPr>
      <t xml:space="preserve"> =</t>
    </r>
  </si>
  <si>
    <r>
      <t>R = q</t>
    </r>
    <r>
      <rPr>
        <vertAlign val="subscript"/>
        <sz val="10"/>
        <rFont val="Palatino Linotype"/>
        <family val="1"/>
      </rPr>
      <t>lim,d</t>
    </r>
    <r>
      <rPr>
        <sz val="10"/>
        <rFont val="Palatino Linotype"/>
        <family val="1"/>
      </rPr>
      <t xml:space="preserve"> x B</t>
    </r>
    <r>
      <rPr>
        <vertAlign val="superscript"/>
        <sz val="10"/>
        <rFont val="Palatino Linotype"/>
        <family val="1"/>
      </rPr>
      <t xml:space="preserve">2 </t>
    </r>
    <r>
      <rPr>
        <sz val="10"/>
        <rFont val="Palatino Linotype"/>
        <family val="1"/>
      </rPr>
      <t>=</t>
    </r>
  </si>
  <si>
    <t>Esempio 2</t>
  </si>
  <si>
    <r>
      <t>G</t>
    </r>
    <r>
      <rPr>
        <vertAlign val="subscript"/>
        <sz val="10"/>
        <rFont val="Palatino Linotype"/>
        <family val="1"/>
      </rPr>
      <t>vk</t>
    </r>
    <r>
      <rPr>
        <sz val="10"/>
        <rFont val="Palatino Linotype"/>
        <family val="1"/>
      </rPr>
      <t xml:space="preserve"> =</t>
    </r>
  </si>
  <si>
    <t>Carico accidentale orizzontale trasmesso alla fondazione:</t>
  </si>
  <si>
    <r>
      <t>Q</t>
    </r>
    <r>
      <rPr>
        <vertAlign val="subscript"/>
        <sz val="10"/>
        <rFont val="Palatino Linotype"/>
        <family val="1"/>
      </rPr>
      <t>hk</t>
    </r>
    <r>
      <rPr>
        <sz val="10"/>
        <rFont val="Palatino Linotype"/>
        <family val="1"/>
      </rPr>
      <t xml:space="preserve"> =</t>
    </r>
  </si>
  <si>
    <t>Quota di applicazione del carico orizzontale:</t>
  </si>
  <si>
    <t>h =</t>
  </si>
  <si>
    <t>Falda freatica assente</t>
  </si>
  <si>
    <t>Terreno di fondazione costituito da sabbia e ghiaia di media densità</t>
  </si>
  <si>
    <t>Angolo d'attrito fondazione terreno:</t>
  </si>
  <si>
    <r>
      <t>d</t>
    </r>
    <r>
      <rPr>
        <vertAlign val="subscript"/>
        <sz val="10"/>
        <rFont val="Palatino Linotype"/>
        <family val="1"/>
      </rPr>
      <t>k</t>
    </r>
    <r>
      <rPr>
        <sz val="10"/>
        <rFont val="Palatino Linotype"/>
        <family val="1"/>
      </rPr>
      <t xml:space="preserve"> = 0,75 </t>
    </r>
    <r>
      <rPr>
        <sz val="10"/>
        <rFont val="Symbol"/>
        <family val="1"/>
        <charset val="2"/>
      </rPr>
      <t>f</t>
    </r>
    <r>
      <rPr>
        <sz val="10"/>
        <rFont val="Palatino Linotype"/>
        <family val="1"/>
      </rPr>
      <t>'</t>
    </r>
    <r>
      <rPr>
        <vertAlign val="subscript"/>
        <sz val="10"/>
        <rFont val="Palatino Linotype"/>
        <family val="1"/>
      </rPr>
      <t>k</t>
    </r>
    <r>
      <rPr>
        <sz val="10"/>
        <rFont val="Palatino Linotype"/>
        <family val="1"/>
      </rPr>
      <t xml:space="preserve"> =</t>
    </r>
  </si>
  <si>
    <t>Peso del blocco di fondazione:</t>
  </si>
  <si>
    <r>
      <t>G</t>
    </r>
    <r>
      <rPr>
        <vertAlign val="subscript"/>
        <sz val="10"/>
        <rFont val="Palatino Linotype"/>
        <family val="1"/>
      </rPr>
      <t>fond,k</t>
    </r>
    <r>
      <rPr>
        <sz val="10"/>
        <rFont val="Palatino Linotype"/>
        <family val="1"/>
      </rPr>
      <t xml:space="preserve"> = B</t>
    </r>
    <r>
      <rPr>
        <vertAlign val="superscript"/>
        <sz val="10"/>
        <rFont val="Palatino Linotype"/>
        <family val="1"/>
      </rPr>
      <t>2</t>
    </r>
    <r>
      <rPr>
        <sz val="10"/>
        <rFont val="Palatino Linotype"/>
        <family val="1"/>
      </rPr>
      <t xml:space="preserve"> </t>
    </r>
    <r>
      <rPr>
        <sz val="10"/>
        <rFont val="Palatino Linotype"/>
        <family val="1"/>
      </rPr>
      <t xml:space="preserve">s </t>
    </r>
    <r>
      <rPr>
        <sz val="10"/>
        <rFont val="Symbol"/>
        <family val="1"/>
        <charset val="2"/>
      </rPr>
      <t>g</t>
    </r>
    <r>
      <rPr>
        <vertAlign val="subscript"/>
        <sz val="10"/>
        <rFont val="Palatino Linotype"/>
        <family val="1"/>
      </rPr>
      <t>ca,k</t>
    </r>
    <r>
      <rPr>
        <sz val="10"/>
        <rFont val="Palatino Linotype"/>
        <family val="1"/>
      </rPr>
      <t xml:space="preserve"> = </t>
    </r>
  </si>
  <si>
    <t>kN m</t>
  </si>
  <si>
    <r>
      <t>m</t>
    </r>
    <r>
      <rPr>
        <vertAlign val="superscript"/>
        <sz val="10"/>
        <rFont val="Palatino Linotype"/>
        <family val="1"/>
      </rPr>
      <t>2</t>
    </r>
    <r>
      <rPr>
        <sz val="10"/>
        <rFont val="Palatino Linotype"/>
        <family val="1"/>
      </rPr>
      <t xml:space="preserve"> </t>
    </r>
  </si>
  <si>
    <r>
      <t xml:space="preserve">Pressione latistante la fondazione: q = </t>
    </r>
    <r>
      <rPr>
        <sz val="10"/>
        <rFont val="Symbol"/>
        <family val="1"/>
        <charset val="2"/>
      </rPr>
      <t>g</t>
    </r>
    <r>
      <rPr>
        <sz val="10"/>
        <rFont val="Palatino Linotype"/>
        <family val="1"/>
      </rPr>
      <t>D =</t>
    </r>
  </si>
  <si>
    <t>Capacità portante:</t>
  </si>
  <si>
    <t xml:space="preserve">per </t>
  </si>
  <si>
    <r>
      <t>N</t>
    </r>
    <r>
      <rPr>
        <vertAlign val="subscript"/>
        <sz val="10"/>
        <rFont val="Palatino Linotype"/>
        <family val="1"/>
      </rPr>
      <t>q</t>
    </r>
    <r>
      <rPr>
        <sz val="10"/>
        <rFont val="Palatino Linotype"/>
        <family val="1"/>
      </rPr>
      <t xml:space="preserve"> =</t>
    </r>
  </si>
  <si>
    <r>
      <t>N</t>
    </r>
    <r>
      <rPr>
        <vertAlign val="subscript"/>
        <sz val="10"/>
        <rFont val="Symbol"/>
        <family val="1"/>
        <charset val="2"/>
      </rPr>
      <t>g</t>
    </r>
    <r>
      <rPr>
        <sz val="10"/>
        <rFont val="Palatino Linotype"/>
        <family val="1"/>
      </rPr>
      <t xml:space="preserve"> =</t>
    </r>
  </si>
  <si>
    <t>(secondo Vesic)</t>
  </si>
  <si>
    <r>
      <t>s</t>
    </r>
    <r>
      <rPr>
        <vertAlign val="subscript"/>
        <sz val="10"/>
        <rFont val="Palatino Linotype"/>
        <family val="1"/>
      </rPr>
      <t>q</t>
    </r>
    <r>
      <rPr>
        <sz val="10"/>
        <rFont val="Palatino Linotype"/>
        <family val="1"/>
      </rPr>
      <t xml:space="preserve"> =</t>
    </r>
  </si>
  <si>
    <r>
      <t>s</t>
    </r>
    <r>
      <rPr>
        <vertAlign val="subscript"/>
        <sz val="10"/>
        <rFont val="Symbol"/>
        <family val="1"/>
        <charset val="2"/>
      </rPr>
      <t>g</t>
    </r>
    <r>
      <rPr>
        <sz val="10"/>
        <rFont val="Palatino Linotype"/>
        <family val="1"/>
      </rPr>
      <t xml:space="preserve"> =</t>
    </r>
  </si>
  <si>
    <t>Fattori di profondità:</t>
  </si>
  <si>
    <r>
      <t>d</t>
    </r>
    <r>
      <rPr>
        <vertAlign val="subscript"/>
        <sz val="10"/>
        <rFont val="Palatino Linotype"/>
        <family val="1"/>
      </rPr>
      <t>c</t>
    </r>
    <r>
      <rPr>
        <sz val="10"/>
        <rFont val="Palatino Linotype"/>
        <family val="1"/>
      </rPr>
      <t xml:space="preserve"> = </t>
    </r>
  </si>
  <si>
    <r>
      <t>d</t>
    </r>
    <r>
      <rPr>
        <vertAlign val="subscript"/>
        <sz val="10"/>
        <rFont val="Palatino Linotype"/>
        <family val="1"/>
      </rPr>
      <t>q</t>
    </r>
    <r>
      <rPr>
        <sz val="10"/>
        <rFont val="Palatino Linotype"/>
        <family val="1"/>
      </rPr>
      <t xml:space="preserve"> =</t>
    </r>
  </si>
  <si>
    <r>
      <t>d</t>
    </r>
    <r>
      <rPr>
        <vertAlign val="subscript"/>
        <sz val="10"/>
        <rFont val="Symbol"/>
        <family val="1"/>
        <charset val="2"/>
      </rPr>
      <t>g</t>
    </r>
    <r>
      <rPr>
        <sz val="10"/>
        <rFont val="Palatino Linotype"/>
        <family val="1"/>
      </rPr>
      <t xml:space="preserve"> =</t>
    </r>
  </si>
  <si>
    <t>Fattori di inclinazione:</t>
  </si>
  <si>
    <r>
      <t>i</t>
    </r>
    <r>
      <rPr>
        <vertAlign val="subscript"/>
        <sz val="10"/>
        <rFont val="Palatino Linotype"/>
        <family val="1"/>
      </rPr>
      <t>c</t>
    </r>
    <r>
      <rPr>
        <sz val="10"/>
        <rFont val="Palatino Linotype"/>
        <family val="1"/>
      </rPr>
      <t xml:space="preserve"> = </t>
    </r>
  </si>
  <si>
    <r>
      <t>i</t>
    </r>
    <r>
      <rPr>
        <vertAlign val="subscript"/>
        <sz val="10"/>
        <rFont val="Palatino Linotype"/>
        <family val="1"/>
      </rPr>
      <t>q</t>
    </r>
    <r>
      <rPr>
        <sz val="10"/>
        <rFont val="Palatino Linotype"/>
        <family val="1"/>
      </rPr>
      <t xml:space="preserve"> =</t>
    </r>
  </si>
  <si>
    <r>
      <t>q</t>
    </r>
    <r>
      <rPr>
        <sz val="10"/>
        <rFont val="Palatino Linotype"/>
        <family val="1"/>
      </rPr>
      <t xml:space="preserve"> = </t>
    </r>
  </si>
  <si>
    <t xml:space="preserve">° </t>
  </si>
  <si>
    <r>
      <t>i</t>
    </r>
    <r>
      <rPr>
        <vertAlign val="subscript"/>
        <sz val="10"/>
        <rFont val="Symbol"/>
        <family val="1"/>
        <charset val="2"/>
      </rPr>
      <t>g</t>
    </r>
    <r>
      <rPr>
        <sz val="10"/>
        <rFont val="Palatino Linotype"/>
        <family val="1"/>
      </rPr>
      <t xml:space="preserve"> =</t>
    </r>
  </si>
  <si>
    <r>
      <t>m = m</t>
    </r>
    <r>
      <rPr>
        <vertAlign val="subscript"/>
        <sz val="10"/>
        <rFont val="Palatino Linotype"/>
        <family val="1"/>
      </rPr>
      <t>L</t>
    </r>
    <r>
      <rPr>
        <sz val="10"/>
        <rFont val="Palatino Linotype"/>
        <family val="1"/>
      </rPr>
      <t xml:space="preserve"> = </t>
    </r>
  </si>
  <si>
    <t>Fattori di inclinazione del piano di posa</t>
  </si>
  <si>
    <t>Fattori di inclinazione del piano campagna</t>
  </si>
  <si>
    <t>Verifiche allo Stato Limite Ultimo (SLU)</t>
  </si>
  <si>
    <r>
      <t xml:space="preserve">Verifica allo stato limite di equilibrio come corpo rigido (EQU) </t>
    </r>
    <r>
      <rPr>
        <sz val="10"/>
        <rFont val="Palatino Linotype"/>
        <family val="1"/>
      </rPr>
      <t>(Verifica al ribaltamento)</t>
    </r>
  </si>
  <si>
    <t>Ai fini della verifica al ribaltamento le azioni verticali sono favorevoli e le azioni orizzontali sfavorevoli</t>
  </si>
  <si>
    <r>
      <t>V</t>
    </r>
    <r>
      <rPr>
        <vertAlign val="subscript"/>
        <sz val="10"/>
        <rFont val="Palatino Linotype"/>
        <family val="1"/>
      </rPr>
      <t>d</t>
    </r>
    <r>
      <rPr>
        <sz val="10"/>
        <rFont val="Palatino Linotype"/>
        <family val="1"/>
      </rPr>
      <t xml:space="preserve"> = </t>
    </r>
    <r>
      <rPr>
        <sz val="10"/>
        <rFont val="Symbol"/>
        <family val="1"/>
        <charset val="2"/>
      </rPr>
      <t>g</t>
    </r>
    <r>
      <rPr>
        <vertAlign val="subscript"/>
        <sz val="10"/>
        <rFont val="Palatino Linotype"/>
        <family val="1"/>
      </rPr>
      <t>G1</t>
    </r>
    <r>
      <rPr>
        <sz val="10"/>
        <rFont val="Palatino Linotype"/>
        <family val="1"/>
      </rPr>
      <t xml:space="preserve"> G</t>
    </r>
    <r>
      <rPr>
        <vertAlign val="subscript"/>
        <sz val="10"/>
        <rFont val="Palatino Linotype"/>
        <family val="1"/>
      </rPr>
      <t>v,k</t>
    </r>
    <r>
      <rPr>
        <sz val="10"/>
        <rFont val="Palatino Linotype"/>
        <family val="1"/>
      </rPr>
      <t xml:space="preserve"> + G</t>
    </r>
    <r>
      <rPr>
        <vertAlign val="subscript"/>
        <sz val="10"/>
        <rFont val="Palatino Linotype"/>
        <family val="1"/>
      </rPr>
      <t>fond,k</t>
    </r>
  </si>
  <si>
    <r>
      <t>g</t>
    </r>
    <r>
      <rPr>
        <vertAlign val="subscript"/>
        <sz val="10"/>
        <rFont val="Palatino Linotype"/>
        <family val="1"/>
      </rPr>
      <t>G1</t>
    </r>
    <r>
      <rPr>
        <sz val="10"/>
        <rFont val="Palatino Linotype"/>
        <family val="1"/>
      </rPr>
      <t xml:space="preserve"> = </t>
    </r>
  </si>
  <si>
    <t>(da Tabella 2.6.I colonna EQU)</t>
  </si>
  <si>
    <r>
      <t>V</t>
    </r>
    <r>
      <rPr>
        <vertAlign val="subscript"/>
        <sz val="10"/>
        <rFont val="Palatino Linotype"/>
        <family val="1"/>
      </rPr>
      <t>d</t>
    </r>
    <r>
      <rPr>
        <sz val="10"/>
        <rFont val="Palatino Linotype"/>
        <family val="1"/>
      </rPr>
      <t xml:space="preserve"> = </t>
    </r>
  </si>
  <si>
    <r>
      <t>H</t>
    </r>
    <r>
      <rPr>
        <vertAlign val="subscript"/>
        <sz val="10"/>
        <rFont val="Palatino Linotype"/>
        <family val="1"/>
      </rPr>
      <t>d</t>
    </r>
    <r>
      <rPr>
        <sz val="10"/>
        <rFont val="Palatino Linotype"/>
        <family val="1"/>
      </rPr>
      <t xml:space="preserve"> = </t>
    </r>
    <r>
      <rPr>
        <sz val="10"/>
        <rFont val="Symbol"/>
        <family val="1"/>
        <charset val="2"/>
      </rPr>
      <t>g</t>
    </r>
    <r>
      <rPr>
        <vertAlign val="subscript"/>
        <sz val="10"/>
        <rFont val="Palatino Linotype"/>
        <family val="1"/>
      </rPr>
      <t>Q</t>
    </r>
    <r>
      <rPr>
        <sz val="10"/>
        <rFont val="Palatino Linotype"/>
        <family val="1"/>
      </rPr>
      <t xml:space="preserve"> Q</t>
    </r>
    <r>
      <rPr>
        <vertAlign val="subscript"/>
        <sz val="10"/>
        <rFont val="Palatino Linotype"/>
        <family val="1"/>
      </rPr>
      <t>h,k</t>
    </r>
    <r>
      <rPr>
        <sz val="10"/>
        <rFont val="Palatino Linotype"/>
        <family val="1"/>
      </rPr>
      <t xml:space="preserve"> </t>
    </r>
  </si>
  <si>
    <r>
      <t>H</t>
    </r>
    <r>
      <rPr>
        <vertAlign val="subscript"/>
        <sz val="10"/>
        <rFont val="Palatino Linotype"/>
        <family val="1"/>
      </rPr>
      <t>d</t>
    </r>
    <r>
      <rPr>
        <sz val="10"/>
        <rFont val="Palatino Linotype"/>
        <family val="1"/>
      </rPr>
      <t xml:space="preserve"> = </t>
    </r>
    <r>
      <rPr>
        <sz val="10"/>
        <rFont val="Symbol"/>
        <family val="1"/>
        <charset val="2"/>
      </rPr>
      <t/>
    </r>
  </si>
  <si>
    <t>Resistenza di progetto:</t>
  </si>
  <si>
    <r>
      <t>R</t>
    </r>
    <r>
      <rPr>
        <vertAlign val="subscript"/>
        <sz val="10"/>
        <rFont val="Palatino Linotype"/>
        <family val="1"/>
      </rPr>
      <t>d</t>
    </r>
    <r>
      <rPr>
        <sz val="10"/>
        <rFont val="Palatino Linotype"/>
        <family val="1"/>
      </rPr>
      <t xml:space="preserve"> = V</t>
    </r>
    <r>
      <rPr>
        <vertAlign val="subscript"/>
        <sz val="10"/>
        <rFont val="Palatino Linotype"/>
        <family val="1"/>
      </rPr>
      <t>d</t>
    </r>
    <r>
      <rPr>
        <sz val="10"/>
        <rFont val="Palatino Linotype"/>
        <family val="1"/>
      </rPr>
      <t xml:space="preserve"> B/2 =</t>
    </r>
  </si>
  <si>
    <t>Azione di progetto:</t>
  </si>
  <si>
    <r>
      <t>E</t>
    </r>
    <r>
      <rPr>
        <vertAlign val="subscript"/>
        <sz val="10"/>
        <rFont val="Palatino Linotype"/>
        <family val="1"/>
      </rPr>
      <t>d</t>
    </r>
    <r>
      <rPr>
        <sz val="10"/>
        <rFont val="Palatino Linotype"/>
        <family val="1"/>
      </rPr>
      <t xml:space="preserve"> = H</t>
    </r>
    <r>
      <rPr>
        <vertAlign val="subscript"/>
        <sz val="10"/>
        <rFont val="Palatino Linotype"/>
        <family val="1"/>
      </rPr>
      <t>d</t>
    </r>
    <r>
      <rPr>
        <sz val="10"/>
        <rFont val="Palatino Linotype"/>
        <family val="1"/>
      </rPr>
      <t xml:space="preserve"> (h + D) =</t>
    </r>
  </si>
  <si>
    <r>
      <t xml:space="preserve">Verifiche allo stato limite di scorrimento sul piano di posa (GEO) </t>
    </r>
    <r>
      <rPr>
        <sz val="10"/>
        <rFont val="Palatino Linotype"/>
        <family val="1"/>
      </rPr>
      <t>(Verifica alla traslazione)</t>
    </r>
  </si>
  <si>
    <r>
      <t>E</t>
    </r>
    <r>
      <rPr>
        <vertAlign val="subscript"/>
        <sz val="10"/>
        <rFont val="Palatino Linotype"/>
        <family val="1"/>
      </rPr>
      <t>d</t>
    </r>
    <r>
      <rPr>
        <sz val="10"/>
        <rFont val="Palatino Linotype"/>
        <family val="1"/>
      </rPr>
      <t xml:space="preserve"> = </t>
    </r>
    <r>
      <rPr>
        <sz val="10"/>
        <rFont val="Symbol"/>
        <family val="1"/>
        <charset val="2"/>
      </rPr>
      <t>g</t>
    </r>
    <r>
      <rPr>
        <vertAlign val="subscript"/>
        <sz val="10"/>
        <rFont val="Palatino Linotype"/>
        <family val="1"/>
      </rPr>
      <t xml:space="preserve">Q </t>
    </r>
    <r>
      <rPr>
        <sz val="10"/>
        <rFont val="Palatino Linotype"/>
        <family val="1"/>
      </rPr>
      <t>Q</t>
    </r>
    <r>
      <rPr>
        <vertAlign val="subscript"/>
        <sz val="10"/>
        <rFont val="Palatino Linotype"/>
        <family val="1"/>
      </rPr>
      <t>hk</t>
    </r>
  </si>
  <si>
    <t>Coefficiente d'attrito di progetto:</t>
  </si>
  <si>
    <r>
      <t>tan</t>
    </r>
    <r>
      <rPr>
        <sz val="10"/>
        <rFont val="Symbol"/>
        <family val="1"/>
        <charset val="2"/>
      </rPr>
      <t>d</t>
    </r>
    <r>
      <rPr>
        <vertAlign val="subscript"/>
        <sz val="10"/>
        <rFont val="Palatino Linotype"/>
        <family val="1"/>
      </rPr>
      <t>d</t>
    </r>
    <r>
      <rPr>
        <sz val="10"/>
        <rFont val="Palatino Linotype"/>
        <family val="1"/>
      </rPr>
      <t xml:space="preserve"> = tan</t>
    </r>
    <r>
      <rPr>
        <sz val="10"/>
        <rFont val="Symbol"/>
        <family val="1"/>
        <charset val="2"/>
      </rPr>
      <t>d</t>
    </r>
    <r>
      <rPr>
        <vertAlign val="subscript"/>
        <sz val="10"/>
        <rFont val="Palatino Linotype"/>
        <family val="1"/>
      </rPr>
      <t>k</t>
    </r>
    <r>
      <rPr>
        <sz val="10"/>
        <rFont val="Palatino Linotype"/>
        <family val="1"/>
      </rPr>
      <t xml:space="preserve"> / </t>
    </r>
    <r>
      <rPr>
        <sz val="10"/>
        <rFont val="Symbol"/>
        <family val="1"/>
        <charset val="2"/>
      </rPr>
      <t>g</t>
    </r>
    <r>
      <rPr>
        <vertAlign val="subscript"/>
        <sz val="10"/>
        <rFont val="Symbol"/>
        <family val="1"/>
        <charset val="2"/>
      </rPr>
      <t>f</t>
    </r>
    <r>
      <rPr>
        <vertAlign val="subscript"/>
        <sz val="10"/>
        <rFont val="Palatino Linotype"/>
        <family val="1"/>
      </rPr>
      <t xml:space="preserve">' </t>
    </r>
  </si>
  <si>
    <r>
      <t>si applica a tan</t>
    </r>
    <r>
      <rPr>
        <sz val="10"/>
        <rFont val="Symbol"/>
        <family val="1"/>
        <charset val="2"/>
      </rPr>
      <t>d</t>
    </r>
    <r>
      <rPr>
        <sz val="10"/>
        <rFont val="Palatino Linotype"/>
        <family val="1"/>
      </rPr>
      <t xml:space="preserve"> il coeff. parziale per tan</t>
    </r>
    <r>
      <rPr>
        <sz val="10"/>
        <rFont val="Symbol"/>
        <family val="1"/>
        <charset val="2"/>
      </rPr>
      <t>f</t>
    </r>
    <r>
      <rPr>
        <sz val="10"/>
        <rFont val="Palatino Linotype"/>
        <family val="1"/>
      </rPr>
      <t xml:space="preserve">' </t>
    </r>
  </si>
  <si>
    <r>
      <t>tan</t>
    </r>
    <r>
      <rPr>
        <sz val="10"/>
        <rFont val="Symbol"/>
        <family val="1"/>
        <charset val="2"/>
      </rPr>
      <t>d</t>
    </r>
    <r>
      <rPr>
        <vertAlign val="subscript"/>
        <sz val="10"/>
        <rFont val="Palatino Linotype"/>
        <family val="1"/>
      </rPr>
      <t>d</t>
    </r>
    <r>
      <rPr>
        <sz val="10"/>
        <rFont val="Palatino Linotype"/>
        <family val="1"/>
      </rPr>
      <t xml:space="preserve"> =</t>
    </r>
  </si>
  <si>
    <r>
      <t>Valore di progetto della resistenza (R</t>
    </r>
    <r>
      <rPr>
        <vertAlign val="subscript"/>
        <sz val="10"/>
        <rFont val="Palatino Linotype"/>
        <family val="1"/>
      </rPr>
      <t>d</t>
    </r>
    <r>
      <rPr>
        <sz val="10"/>
        <rFont val="Palatino Linotype"/>
        <family val="1"/>
      </rPr>
      <t>):</t>
    </r>
  </si>
  <si>
    <r>
      <t>R</t>
    </r>
    <r>
      <rPr>
        <vertAlign val="subscript"/>
        <sz val="10"/>
        <rFont val="Palatino Linotype"/>
        <family val="1"/>
      </rPr>
      <t>d</t>
    </r>
    <r>
      <rPr>
        <sz val="10"/>
        <rFont val="Palatino Linotype"/>
        <family val="1"/>
      </rPr>
      <t xml:space="preserve"> = </t>
    </r>
  </si>
  <si>
    <r>
      <t>Valore di progetto del carico verticale: (V</t>
    </r>
    <r>
      <rPr>
        <vertAlign val="subscript"/>
        <sz val="10"/>
        <rFont val="Palatino Linotype"/>
        <family val="1"/>
      </rPr>
      <t>d</t>
    </r>
    <r>
      <rPr>
        <sz val="10"/>
        <rFont val="Palatino Linotype"/>
        <family val="1"/>
      </rPr>
      <t xml:space="preserve">): </t>
    </r>
  </si>
  <si>
    <r>
      <t>Valore di progetto del carico orizzontale variabile: (H</t>
    </r>
    <r>
      <rPr>
        <vertAlign val="subscript"/>
        <sz val="10"/>
        <rFont val="Palatino Linotype"/>
        <family val="1"/>
      </rPr>
      <t>d</t>
    </r>
    <r>
      <rPr>
        <sz val="10"/>
        <rFont val="Palatino Linotype"/>
        <family val="1"/>
      </rPr>
      <t xml:space="preserve">): </t>
    </r>
  </si>
  <si>
    <r>
      <t>H</t>
    </r>
    <r>
      <rPr>
        <vertAlign val="subscript"/>
        <sz val="10"/>
        <rFont val="Palatino Linotype"/>
        <family val="1"/>
      </rPr>
      <t>d</t>
    </r>
    <r>
      <rPr>
        <sz val="10"/>
        <rFont val="Palatino Linotype"/>
        <family val="1"/>
      </rPr>
      <t xml:space="preserve"> = </t>
    </r>
    <r>
      <rPr>
        <sz val="10"/>
        <rFont val="Symbol"/>
        <family val="1"/>
        <charset val="2"/>
      </rPr>
      <t>g</t>
    </r>
    <r>
      <rPr>
        <vertAlign val="subscript"/>
        <sz val="10"/>
        <rFont val="Palatino Linotype"/>
        <family val="1"/>
      </rPr>
      <t>Q</t>
    </r>
    <r>
      <rPr>
        <sz val="10"/>
        <rFont val="Palatino Linotype"/>
        <family val="1"/>
      </rPr>
      <t xml:space="preserve"> Q</t>
    </r>
    <r>
      <rPr>
        <vertAlign val="subscript"/>
        <sz val="10"/>
        <rFont val="Palatino Linotype"/>
        <family val="1"/>
      </rPr>
      <t>hk</t>
    </r>
    <r>
      <rPr>
        <sz val="10"/>
        <rFont val="Palatino Linotype"/>
        <family val="1"/>
      </rPr>
      <t xml:space="preserve"> </t>
    </r>
  </si>
  <si>
    <r>
      <t>H</t>
    </r>
    <r>
      <rPr>
        <vertAlign val="subscript"/>
        <sz val="10"/>
        <rFont val="Palatino Linotype"/>
        <family val="1"/>
      </rPr>
      <t>d</t>
    </r>
    <r>
      <rPr>
        <sz val="10"/>
        <rFont val="Palatino Linotype"/>
        <family val="1"/>
      </rPr>
      <t xml:space="preserve"> = </t>
    </r>
  </si>
  <si>
    <r>
      <t>Valore di progetto del momento alla base: (M</t>
    </r>
    <r>
      <rPr>
        <vertAlign val="subscript"/>
        <sz val="10"/>
        <rFont val="Palatino Linotype"/>
        <family val="1"/>
      </rPr>
      <t>d</t>
    </r>
    <r>
      <rPr>
        <sz val="10"/>
        <rFont val="Palatino Linotype"/>
        <family val="1"/>
      </rPr>
      <t xml:space="preserve">): </t>
    </r>
  </si>
  <si>
    <r>
      <t>M</t>
    </r>
    <r>
      <rPr>
        <vertAlign val="subscript"/>
        <sz val="10"/>
        <rFont val="Palatino Linotype"/>
        <family val="1"/>
      </rPr>
      <t>d</t>
    </r>
    <r>
      <rPr>
        <sz val="10"/>
        <rFont val="Palatino Linotype"/>
        <family val="1"/>
      </rPr>
      <t xml:space="preserve"> = H</t>
    </r>
    <r>
      <rPr>
        <vertAlign val="subscript"/>
        <sz val="10"/>
        <rFont val="Palatino Linotype"/>
        <family val="1"/>
      </rPr>
      <t>d</t>
    </r>
    <r>
      <rPr>
        <sz val="10"/>
        <rFont val="Palatino Linotype"/>
        <family val="1"/>
      </rPr>
      <t xml:space="preserve"> (h + D) =</t>
    </r>
  </si>
  <si>
    <t>Eccentricità di progetto:</t>
  </si>
  <si>
    <r>
      <t>e</t>
    </r>
    <r>
      <rPr>
        <vertAlign val="subscript"/>
        <sz val="10"/>
        <rFont val="Palatino Linotype"/>
        <family val="1"/>
      </rPr>
      <t>d</t>
    </r>
    <r>
      <rPr>
        <sz val="10"/>
        <rFont val="Palatino Linotype"/>
        <family val="1"/>
      </rPr>
      <t xml:space="preserve"> = M</t>
    </r>
    <r>
      <rPr>
        <vertAlign val="subscript"/>
        <sz val="10"/>
        <rFont val="Palatino Linotype"/>
        <family val="1"/>
      </rPr>
      <t>d</t>
    </r>
    <r>
      <rPr>
        <sz val="10"/>
        <rFont val="Palatino Linotype"/>
        <family val="1"/>
      </rPr>
      <t xml:space="preserve"> / V</t>
    </r>
    <r>
      <rPr>
        <vertAlign val="subscript"/>
        <sz val="10"/>
        <rFont val="Palatino Linotype"/>
        <family val="1"/>
      </rPr>
      <t>d</t>
    </r>
    <r>
      <rPr>
        <sz val="10"/>
        <rFont val="Palatino Linotype"/>
        <family val="1"/>
      </rPr>
      <t xml:space="preserve"> =</t>
    </r>
  </si>
  <si>
    <t>Larghezza equivalente di progetto:</t>
  </si>
  <si>
    <r>
      <t>B'</t>
    </r>
    <r>
      <rPr>
        <vertAlign val="subscript"/>
        <sz val="10"/>
        <rFont val="Palatino Linotype"/>
        <family val="1"/>
      </rPr>
      <t>d</t>
    </r>
    <r>
      <rPr>
        <sz val="10"/>
        <rFont val="Palatino Linotype"/>
        <family val="1"/>
      </rPr>
      <t xml:space="preserve"> = B - 2e</t>
    </r>
    <r>
      <rPr>
        <vertAlign val="subscript"/>
        <sz val="10"/>
        <rFont val="Palatino Linotype"/>
        <family val="1"/>
      </rPr>
      <t>d</t>
    </r>
    <r>
      <rPr>
        <sz val="10"/>
        <rFont val="Palatino Linotype"/>
        <family val="1"/>
      </rPr>
      <t xml:space="preserve"> =</t>
    </r>
  </si>
  <si>
    <t>Area equivalente di progetto:</t>
  </si>
  <si>
    <r>
      <t>A'</t>
    </r>
    <r>
      <rPr>
        <vertAlign val="subscript"/>
        <sz val="10"/>
        <rFont val="Palatino Linotype"/>
        <family val="1"/>
      </rPr>
      <t>d</t>
    </r>
    <r>
      <rPr>
        <sz val="10"/>
        <rFont val="Palatino Linotype"/>
        <family val="1"/>
      </rPr>
      <t xml:space="preserve"> = B x B'</t>
    </r>
    <r>
      <rPr>
        <vertAlign val="subscript"/>
        <sz val="10"/>
        <rFont val="Palatino Linotype"/>
        <family val="1"/>
      </rPr>
      <t>d</t>
    </r>
    <r>
      <rPr>
        <sz val="10"/>
        <rFont val="Palatino Linotype"/>
        <family val="1"/>
      </rPr>
      <t xml:space="preserve"> =</t>
    </r>
  </si>
  <si>
    <t>Valore di progetto dell'angolo di resistenza al taglio:</t>
  </si>
  <si>
    <r>
      <t>tan</t>
    </r>
    <r>
      <rPr>
        <sz val="10"/>
        <rFont val="Symbol"/>
        <family val="1"/>
        <charset val="2"/>
      </rPr>
      <t>f</t>
    </r>
    <r>
      <rPr>
        <sz val="10"/>
        <rFont val="Palatino Linotype"/>
        <family val="1"/>
      </rPr>
      <t>'</t>
    </r>
    <r>
      <rPr>
        <vertAlign val="subscript"/>
        <sz val="10"/>
        <rFont val="Palatino Linotype"/>
        <family val="1"/>
      </rPr>
      <t>d</t>
    </r>
    <r>
      <rPr>
        <sz val="10"/>
        <rFont val="Palatino Linotype"/>
        <family val="1"/>
      </rPr>
      <t xml:space="preserve"> = tan</t>
    </r>
    <r>
      <rPr>
        <sz val="10"/>
        <rFont val="Symbol"/>
        <family val="1"/>
        <charset val="2"/>
      </rPr>
      <t>f</t>
    </r>
    <r>
      <rPr>
        <sz val="10"/>
        <rFont val="Palatino Linotype"/>
        <family val="1"/>
      </rPr>
      <t>'</t>
    </r>
    <r>
      <rPr>
        <vertAlign val="subscript"/>
        <sz val="10"/>
        <rFont val="Palatino Linotype"/>
        <family val="1"/>
      </rPr>
      <t>k</t>
    </r>
    <r>
      <rPr>
        <sz val="10"/>
        <rFont val="Palatino Linotype"/>
        <family val="1"/>
      </rPr>
      <t xml:space="preserve"> / </t>
    </r>
    <r>
      <rPr>
        <sz val="10"/>
        <rFont val="Symbol"/>
        <family val="1"/>
        <charset val="2"/>
      </rPr>
      <t>g</t>
    </r>
    <r>
      <rPr>
        <vertAlign val="subscript"/>
        <sz val="10"/>
        <rFont val="Symbol"/>
        <family val="1"/>
        <charset val="2"/>
      </rPr>
      <t>f</t>
    </r>
    <r>
      <rPr>
        <vertAlign val="subscript"/>
        <sz val="10"/>
        <rFont val="Palatino Linotype"/>
        <family val="1"/>
      </rPr>
      <t>'</t>
    </r>
    <r>
      <rPr>
        <sz val="10"/>
        <rFont val="Palatino Linotype"/>
        <family val="1"/>
      </rPr>
      <t xml:space="preserve"> </t>
    </r>
  </si>
  <si>
    <r>
      <t>tan</t>
    </r>
    <r>
      <rPr>
        <sz val="10"/>
        <rFont val="Symbol"/>
        <family val="1"/>
        <charset val="2"/>
      </rPr>
      <t>f</t>
    </r>
    <r>
      <rPr>
        <sz val="10"/>
        <rFont val="Palatino Linotype"/>
        <family val="1"/>
      </rPr>
      <t>'</t>
    </r>
    <r>
      <rPr>
        <vertAlign val="subscript"/>
        <sz val="10"/>
        <rFont val="Palatino Linotype"/>
        <family val="1"/>
      </rPr>
      <t>d</t>
    </r>
    <r>
      <rPr>
        <sz val="10"/>
        <rFont val="Palatino Linotype"/>
        <family val="1"/>
      </rPr>
      <t xml:space="preserve"> = </t>
    </r>
  </si>
  <si>
    <r>
      <t>f</t>
    </r>
    <r>
      <rPr>
        <sz val="10"/>
        <rFont val="Palatino Linotype"/>
        <family val="1"/>
      </rPr>
      <t>'</t>
    </r>
    <r>
      <rPr>
        <vertAlign val="subscript"/>
        <sz val="10"/>
        <rFont val="Palatino Linotype"/>
        <family val="1"/>
      </rPr>
      <t>d</t>
    </r>
    <r>
      <rPr>
        <sz val="10"/>
        <rFont val="Palatino Linotype"/>
        <family val="1"/>
      </rPr>
      <t xml:space="preserve"> = </t>
    </r>
  </si>
  <si>
    <t>Capacità portante di progetto:</t>
  </si>
  <si>
    <r>
      <t>q</t>
    </r>
    <r>
      <rPr>
        <vertAlign val="subscript"/>
        <sz val="10"/>
        <rFont val="Palatino Linotype"/>
        <family val="1"/>
      </rPr>
      <t>lim,d</t>
    </r>
    <r>
      <rPr>
        <sz val="10"/>
        <rFont val="Palatino Linotype"/>
        <family val="1"/>
      </rPr>
      <t xml:space="preserve"> = c' N</t>
    </r>
    <r>
      <rPr>
        <vertAlign val="subscript"/>
        <sz val="10"/>
        <rFont val="Palatino Linotype"/>
        <family val="1"/>
      </rPr>
      <t>c</t>
    </r>
    <r>
      <rPr>
        <sz val="10"/>
        <rFont val="Palatino Linotype"/>
        <family val="1"/>
      </rPr>
      <t xml:space="preserve"> s</t>
    </r>
    <r>
      <rPr>
        <vertAlign val="subscript"/>
        <sz val="10"/>
        <rFont val="Palatino Linotype"/>
        <family val="1"/>
      </rPr>
      <t>c</t>
    </r>
    <r>
      <rPr>
        <sz val="10"/>
        <rFont val="Palatino Linotype"/>
        <family val="1"/>
      </rPr>
      <t xml:space="preserve"> d</t>
    </r>
    <r>
      <rPr>
        <vertAlign val="subscript"/>
        <sz val="10"/>
        <rFont val="Palatino Linotype"/>
        <family val="1"/>
      </rPr>
      <t>c</t>
    </r>
    <r>
      <rPr>
        <sz val="10"/>
        <rFont val="Palatino Linotype"/>
        <family val="1"/>
      </rPr>
      <t xml:space="preserve"> i</t>
    </r>
    <r>
      <rPr>
        <vertAlign val="subscript"/>
        <sz val="10"/>
        <rFont val="Palatino Linotype"/>
        <family val="1"/>
      </rPr>
      <t>c</t>
    </r>
    <r>
      <rPr>
        <sz val="10"/>
        <rFont val="Palatino Linotype"/>
        <family val="1"/>
      </rPr>
      <t xml:space="preserve"> b</t>
    </r>
    <r>
      <rPr>
        <vertAlign val="subscript"/>
        <sz val="10"/>
        <rFont val="Palatino Linotype"/>
        <family val="1"/>
      </rPr>
      <t>c</t>
    </r>
    <r>
      <rPr>
        <sz val="10"/>
        <rFont val="Palatino Linotype"/>
        <family val="1"/>
      </rPr>
      <t xml:space="preserve"> g</t>
    </r>
    <r>
      <rPr>
        <vertAlign val="subscript"/>
        <sz val="10"/>
        <rFont val="Palatino Linotype"/>
        <family val="1"/>
      </rPr>
      <t>c</t>
    </r>
    <r>
      <rPr>
        <sz val="10"/>
        <rFont val="Palatino Linotype"/>
        <family val="1"/>
      </rPr>
      <t xml:space="preserve"> + q N</t>
    </r>
    <r>
      <rPr>
        <vertAlign val="subscript"/>
        <sz val="10"/>
        <rFont val="Palatino Linotype"/>
        <family val="1"/>
      </rPr>
      <t>q</t>
    </r>
    <r>
      <rPr>
        <sz val="10"/>
        <rFont val="Palatino Linotype"/>
        <family val="1"/>
      </rPr>
      <t xml:space="preserve"> s</t>
    </r>
    <r>
      <rPr>
        <vertAlign val="subscript"/>
        <sz val="10"/>
        <rFont val="Palatino Linotype"/>
        <family val="1"/>
      </rPr>
      <t>q</t>
    </r>
    <r>
      <rPr>
        <sz val="10"/>
        <rFont val="Palatino Linotype"/>
        <family val="1"/>
      </rPr>
      <t xml:space="preserve"> d</t>
    </r>
    <r>
      <rPr>
        <vertAlign val="subscript"/>
        <sz val="10"/>
        <rFont val="Palatino Linotype"/>
        <family val="1"/>
      </rPr>
      <t>q</t>
    </r>
    <r>
      <rPr>
        <sz val="10"/>
        <rFont val="Palatino Linotype"/>
        <family val="1"/>
      </rPr>
      <t xml:space="preserve"> i</t>
    </r>
    <r>
      <rPr>
        <vertAlign val="subscript"/>
        <sz val="10"/>
        <rFont val="Palatino Linotype"/>
        <family val="1"/>
      </rPr>
      <t>q</t>
    </r>
    <r>
      <rPr>
        <sz val="10"/>
        <rFont val="Palatino Linotype"/>
        <family val="1"/>
      </rPr>
      <t xml:space="preserve"> b</t>
    </r>
    <r>
      <rPr>
        <vertAlign val="subscript"/>
        <sz val="10"/>
        <rFont val="Palatino Linotype"/>
        <family val="1"/>
      </rPr>
      <t>q</t>
    </r>
    <r>
      <rPr>
        <sz val="10"/>
        <rFont val="Palatino Linotype"/>
        <family val="1"/>
      </rPr>
      <t xml:space="preserve"> g</t>
    </r>
    <r>
      <rPr>
        <vertAlign val="subscript"/>
        <sz val="10"/>
        <rFont val="Palatino Linotype"/>
        <family val="1"/>
      </rPr>
      <t>q</t>
    </r>
    <r>
      <rPr>
        <sz val="10"/>
        <rFont val="Palatino Linotype"/>
        <family val="1"/>
      </rPr>
      <t xml:space="preserve"> + 0,5 </t>
    </r>
    <r>
      <rPr>
        <sz val="10"/>
        <rFont val="Symbol"/>
        <family val="1"/>
        <charset val="2"/>
      </rPr>
      <t>g</t>
    </r>
    <r>
      <rPr>
        <sz val="10"/>
        <rFont val="Palatino Linotype"/>
        <family val="1"/>
      </rPr>
      <t xml:space="preserve"> B' N</t>
    </r>
    <r>
      <rPr>
        <vertAlign val="subscript"/>
        <sz val="10"/>
        <rFont val="Symbol"/>
        <family val="1"/>
        <charset val="2"/>
      </rPr>
      <t>g</t>
    </r>
    <r>
      <rPr>
        <sz val="10"/>
        <rFont val="Palatino Linotype"/>
        <family val="1"/>
      </rPr>
      <t xml:space="preserve"> s</t>
    </r>
    <r>
      <rPr>
        <vertAlign val="subscript"/>
        <sz val="10"/>
        <rFont val="Symbol"/>
        <family val="1"/>
        <charset val="2"/>
      </rPr>
      <t>g</t>
    </r>
    <r>
      <rPr>
        <sz val="10"/>
        <rFont val="Palatino Linotype"/>
        <family val="1"/>
      </rPr>
      <t xml:space="preserve"> d</t>
    </r>
    <r>
      <rPr>
        <vertAlign val="subscript"/>
        <sz val="10"/>
        <rFont val="Symbol"/>
        <family val="1"/>
        <charset val="2"/>
      </rPr>
      <t>g</t>
    </r>
    <r>
      <rPr>
        <sz val="10"/>
        <rFont val="Palatino Linotype"/>
        <family val="1"/>
      </rPr>
      <t xml:space="preserve"> i</t>
    </r>
    <r>
      <rPr>
        <vertAlign val="subscript"/>
        <sz val="10"/>
        <rFont val="Symbol"/>
        <family val="1"/>
        <charset val="2"/>
      </rPr>
      <t>g</t>
    </r>
    <r>
      <rPr>
        <sz val="10"/>
        <rFont val="Palatino Linotype"/>
        <family val="1"/>
      </rPr>
      <t xml:space="preserve"> b</t>
    </r>
    <r>
      <rPr>
        <vertAlign val="subscript"/>
        <sz val="10"/>
        <rFont val="Symbol"/>
        <family val="1"/>
        <charset val="2"/>
      </rPr>
      <t>g</t>
    </r>
    <r>
      <rPr>
        <sz val="10"/>
        <rFont val="Palatino Linotype"/>
        <family val="1"/>
      </rPr>
      <t xml:space="preserve"> g</t>
    </r>
    <r>
      <rPr>
        <vertAlign val="subscript"/>
        <sz val="10"/>
        <rFont val="Symbol"/>
        <family val="1"/>
        <charset val="2"/>
      </rPr>
      <t>g</t>
    </r>
    <r>
      <rPr>
        <sz val="10"/>
        <rFont val="Palatino Linotype"/>
        <family val="1"/>
      </rPr>
      <t xml:space="preserve"> </t>
    </r>
  </si>
  <si>
    <r>
      <t>f</t>
    </r>
    <r>
      <rPr>
        <sz val="10"/>
        <rFont val="Palatino Linotype"/>
        <family val="1"/>
      </rPr>
      <t xml:space="preserve">' = </t>
    </r>
    <r>
      <rPr>
        <sz val="10"/>
        <rFont val="Symbol"/>
        <family val="1"/>
        <charset val="2"/>
      </rPr>
      <t>f</t>
    </r>
    <r>
      <rPr>
        <sz val="10"/>
        <rFont val="Palatino Linotype"/>
        <family val="1"/>
      </rPr>
      <t>'</t>
    </r>
    <r>
      <rPr>
        <vertAlign val="subscript"/>
        <sz val="10"/>
        <rFont val="Palatino Linotype"/>
        <family val="1"/>
      </rPr>
      <t>d</t>
    </r>
    <r>
      <rPr>
        <sz val="10"/>
        <rFont val="Palatino Linotype"/>
        <family val="1"/>
      </rPr>
      <t xml:space="preserve"> =</t>
    </r>
  </si>
  <si>
    <r>
      <t>q</t>
    </r>
    <r>
      <rPr>
        <vertAlign val="subscript"/>
        <sz val="10"/>
        <rFont val="Palatino Linotype"/>
        <family val="1"/>
      </rPr>
      <t>lim,d</t>
    </r>
    <r>
      <rPr>
        <sz val="10"/>
        <rFont val="Palatino Linotype"/>
        <family val="1"/>
      </rPr>
      <t xml:space="preserve"> =</t>
    </r>
  </si>
  <si>
    <r>
      <t>R = A'</t>
    </r>
    <r>
      <rPr>
        <vertAlign val="subscript"/>
        <sz val="10"/>
        <rFont val="Palatino Linotype"/>
        <family val="1"/>
      </rPr>
      <t>d</t>
    </r>
    <r>
      <rPr>
        <sz val="10"/>
        <rFont val="Palatino Linotype"/>
        <family val="1"/>
      </rPr>
      <t xml:space="preserve"> q</t>
    </r>
    <r>
      <rPr>
        <vertAlign val="subscript"/>
        <sz val="10"/>
        <rFont val="Palatino Linotype"/>
        <family val="1"/>
      </rPr>
      <t>lim,d</t>
    </r>
    <r>
      <rPr>
        <sz val="10"/>
        <rFont val="Palatino Linotype"/>
        <family val="1"/>
      </rPr>
      <t xml:space="preserve"> =</t>
    </r>
  </si>
  <si>
    <r>
      <t>Valore di progetto della resistenza (R</t>
    </r>
    <r>
      <rPr>
        <vertAlign val="subscript"/>
        <sz val="10"/>
        <rFont val="Palatino Linotype"/>
        <family val="1"/>
      </rPr>
      <t>d</t>
    </r>
    <r>
      <rPr>
        <sz val="10"/>
        <rFont val="Palatino Linotype"/>
        <family val="1"/>
      </rPr>
      <t xml:space="preserve">): </t>
    </r>
  </si>
  <si>
    <r>
      <t>R</t>
    </r>
    <r>
      <rPr>
        <vertAlign val="subscript"/>
        <sz val="10"/>
        <rFont val="Palatino Linotype"/>
        <family val="1"/>
      </rPr>
      <t>d</t>
    </r>
    <r>
      <rPr>
        <sz val="10"/>
        <rFont val="Palatino Linotype"/>
        <family val="1"/>
      </rPr>
      <t xml:space="preserve"> =  R/</t>
    </r>
    <r>
      <rPr>
        <sz val="10"/>
        <rFont val="Symbol"/>
        <family val="1"/>
        <charset val="2"/>
      </rPr>
      <t>g</t>
    </r>
    <r>
      <rPr>
        <vertAlign val="subscript"/>
        <sz val="10"/>
        <rFont val="Palatino Linotype"/>
        <family val="1"/>
      </rPr>
      <t>R</t>
    </r>
  </si>
  <si>
    <t>Verifiche secondo le Norme Tecniche per le Costruzioni - 2018</t>
  </si>
  <si>
    <t>La Normativa richiede che venga seguito l'approccio DA2 (A1+M1+R3) :</t>
  </si>
  <si>
    <t>Eseguire le verifiche allo Stato Limite Ultimo (SLU) della fondazione superficiale a base quadrata di una torre, struttura alta, leggera e soggetta a significative azioni orizzontali accidentali schematizzata in Figura.</t>
  </si>
  <si>
    <t>dati geometrici</t>
  </si>
  <si>
    <t>Be =</t>
  </si>
  <si>
    <t>Bi =</t>
  </si>
  <si>
    <t>Hw =</t>
  </si>
  <si>
    <t>Le =</t>
  </si>
  <si>
    <t>Li =</t>
  </si>
  <si>
    <t>He =</t>
  </si>
  <si>
    <t>Hi =</t>
  </si>
  <si>
    <r>
      <t>g</t>
    </r>
    <r>
      <rPr>
        <vertAlign val="subscript"/>
        <sz val="10"/>
        <rFont val="Palatino Linotype"/>
        <family val="1"/>
      </rPr>
      <t>c.a.</t>
    </r>
    <r>
      <rPr>
        <sz val="10"/>
        <rFont val="Palatino Linotype"/>
        <family val="1"/>
      </rPr>
      <t xml:space="preserve"> =</t>
    </r>
  </si>
  <si>
    <t>proprietà geotecniche (valori caratteristici)</t>
  </si>
  <si>
    <r>
      <t>g</t>
    </r>
    <r>
      <rPr>
        <vertAlign val="subscript"/>
        <sz val="10"/>
        <rFont val="Palatino Linotype"/>
        <family val="1"/>
      </rPr>
      <t>sat,k</t>
    </r>
    <r>
      <rPr>
        <sz val="10"/>
        <rFont val="Palatino Linotype"/>
        <family val="1"/>
      </rPr>
      <t xml:space="preserve"> =</t>
    </r>
  </si>
  <si>
    <t>Ab =</t>
  </si>
  <si>
    <t xml:space="preserve">As = </t>
  </si>
  <si>
    <r>
      <t>g</t>
    </r>
    <r>
      <rPr>
        <vertAlign val="subscript"/>
        <sz val="10"/>
        <rFont val="Palatino Linotype"/>
        <family val="1"/>
      </rPr>
      <t>sat,d</t>
    </r>
    <r>
      <rPr>
        <sz val="10"/>
        <rFont val="Palatino Linotype"/>
        <family val="1"/>
      </rPr>
      <t xml:space="preserve"> =</t>
    </r>
  </si>
  <si>
    <t>Pv =</t>
  </si>
  <si>
    <t>Pw =</t>
  </si>
  <si>
    <t xml:space="preserve">U = </t>
  </si>
  <si>
    <r>
      <t>s</t>
    </r>
    <r>
      <rPr>
        <sz val="10"/>
        <rFont val="Palatino Linotype"/>
        <family val="1"/>
      </rPr>
      <t>'</t>
    </r>
    <r>
      <rPr>
        <vertAlign val="subscript"/>
        <sz val="10"/>
        <rFont val="Palatino Linotype"/>
        <family val="1"/>
      </rPr>
      <t>v,m,d</t>
    </r>
    <r>
      <rPr>
        <sz val="10"/>
        <rFont val="Palatino Linotype"/>
        <family val="1"/>
      </rPr>
      <t xml:space="preserve"> = (</t>
    </r>
    <r>
      <rPr>
        <sz val="10"/>
        <rFont val="Symbol"/>
        <family val="1"/>
        <charset val="2"/>
      </rPr>
      <t>g</t>
    </r>
    <r>
      <rPr>
        <vertAlign val="subscript"/>
        <sz val="10"/>
        <rFont val="Palatino Linotype"/>
        <family val="1"/>
      </rPr>
      <t>sat,d</t>
    </r>
    <r>
      <rPr>
        <sz val="10"/>
        <rFont val="Palatino Linotype"/>
        <family val="1"/>
      </rPr>
      <t xml:space="preserve"> - </t>
    </r>
    <r>
      <rPr>
        <sz val="10"/>
        <rFont val="Symbol"/>
        <family val="1"/>
        <charset val="2"/>
      </rPr>
      <t>g</t>
    </r>
    <r>
      <rPr>
        <vertAlign val="subscript"/>
        <sz val="10"/>
        <rFont val="Palatino Linotype"/>
        <family val="1"/>
      </rPr>
      <t>w</t>
    </r>
    <r>
      <rPr>
        <sz val="10"/>
        <rFont val="Palatino Linotype"/>
        <family val="1"/>
      </rPr>
      <t>) He/2 =</t>
    </r>
  </si>
  <si>
    <r>
      <t>K</t>
    </r>
    <r>
      <rPr>
        <vertAlign val="subscript"/>
        <sz val="10"/>
        <rFont val="Palatino Linotype"/>
        <family val="1"/>
      </rPr>
      <t>d</t>
    </r>
    <r>
      <rPr>
        <sz val="10"/>
        <rFont val="Palatino Linotype"/>
        <family val="1"/>
      </rPr>
      <t xml:space="preserve"> = 1 - sen</t>
    </r>
    <r>
      <rPr>
        <sz val="10"/>
        <rFont val="Symbol"/>
        <family val="1"/>
        <charset val="2"/>
      </rPr>
      <t>f</t>
    </r>
    <r>
      <rPr>
        <sz val="10"/>
        <rFont val="Palatino Linotype"/>
        <family val="1"/>
      </rPr>
      <t>'</t>
    </r>
    <r>
      <rPr>
        <vertAlign val="subscript"/>
        <sz val="10"/>
        <rFont val="Palatino Linotype"/>
        <family val="1"/>
      </rPr>
      <t>d</t>
    </r>
    <r>
      <rPr>
        <sz val="10"/>
        <rFont val="Palatino Linotype"/>
        <family val="1"/>
      </rPr>
      <t xml:space="preserve"> = </t>
    </r>
  </si>
  <si>
    <r>
      <t>d</t>
    </r>
    <r>
      <rPr>
        <vertAlign val="subscript"/>
        <sz val="10"/>
        <rFont val="Palatino Linotype"/>
        <family val="1"/>
      </rPr>
      <t>d</t>
    </r>
    <r>
      <rPr>
        <sz val="10"/>
        <rFont val="Palatino Linotype"/>
        <family val="1"/>
      </rPr>
      <t xml:space="preserve"> = 0,75 </t>
    </r>
    <r>
      <rPr>
        <sz val="10"/>
        <rFont val="Symbol"/>
        <family val="1"/>
        <charset val="2"/>
      </rPr>
      <t>f</t>
    </r>
    <r>
      <rPr>
        <sz val="10"/>
        <rFont val="Palatino Linotype"/>
        <family val="1"/>
      </rPr>
      <t>'</t>
    </r>
    <r>
      <rPr>
        <vertAlign val="subscript"/>
        <sz val="10"/>
        <rFont val="Palatino Linotype"/>
        <family val="1"/>
      </rPr>
      <t>d</t>
    </r>
    <r>
      <rPr>
        <sz val="10"/>
        <rFont val="Palatino Linotype"/>
        <family val="1"/>
      </rPr>
      <t xml:space="preserve"> =</t>
    </r>
  </si>
  <si>
    <r>
      <t xml:space="preserve">tan </t>
    </r>
    <r>
      <rPr>
        <sz val="10"/>
        <rFont val="Symbol"/>
        <family val="1"/>
        <charset val="2"/>
      </rPr>
      <t>d</t>
    </r>
    <r>
      <rPr>
        <vertAlign val="subscript"/>
        <sz val="10"/>
        <rFont val="Palatino Linotype"/>
        <family val="1"/>
      </rPr>
      <t>d</t>
    </r>
    <r>
      <rPr>
        <sz val="10"/>
        <rFont val="Palatino Linotype"/>
        <family val="1"/>
      </rPr>
      <t xml:space="preserve"> = </t>
    </r>
  </si>
  <si>
    <r>
      <t>t</t>
    </r>
    <r>
      <rPr>
        <vertAlign val="subscript"/>
        <sz val="10"/>
        <rFont val="Palatino Linotype"/>
        <family val="1"/>
      </rPr>
      <t>md</t>
    </r>
    <r>
      <rPr>
        <sz val="10"/>
        <rFont val="Palatino Linotype"/>
        <family val="1"/>
      </rPr>
      <t xml:space="preserve"> = K</t>
    </r>
    <r>
      <rPr>
        <vertAlign val="subscript"/>
        <sz val="10"/>
        <rFont val="Palatino Linotype"/>
        <family val="1"/>
      </rPr>
      <t>d</t>
    </r>
    <r>
      <rPr>
        <sz val="10"/>
        <rFont val="Palatino Linotype"/>
        <family val="1"/>
      </rPr>
      <t xml:space="preserve"> tan</t>
    </r>
    <r>
      <rPr>
        <sz val="10"/>
        <rFont val="Symbol"/>
        <family val="1"/>
        <charset val="2"/>
      </rPr>
      <t>d</t>
    </r>
    <r>
      <rPr>
        <vertAlign val="subscript"/>
        <sz val="10"/>
        <rFont val="Palatino Linotype"/>
        <family val="1"/>
      </rPr>
      <t>d</t>
    </r>
    <r>
      <rPr>
        <sz val="10"/>
        <rFont val="Palatino Linotype"/>
        <family val="1"/>
      </rPr>
      <t xml:space="preserve"> </t>
    </r>
    <r>
      <rPr>
        <sz val="10"/>
        <rFont val="Symbol"/>
        <family val="1"/>
        <charset val="2"/>
      </rPr>
      <t>s</t>
    </r>
    <r>
      <rPr>
        <sz val="10"/>
        <rFont val="Palatino Linotype"/>
        <family val="1"/>
      </rPr>
      <t>'</t>
    </r>
    <r>
      <rPr>
        <vertAlign val="subscript"/>
        <sz val="10"/>
        <rFont val="Palatino Linotype"/>
        <family val="1"/>
      </rPr>
      <t>v,m</t>
    </r>
    <r>
      <rPr>
        <sz val="10"/>
        <rFont val="Palatino Linotype"/>
        <family val="1"/>
      </rPr>
      <t xml:space="preserve"> =</t>
    </r>
  </si>
  <si>
    <t>Verifica al sollevamento di una struttura interrata</t>
  </si>
  <si>
    <t>Vasca in c.a. immersa in terreno sabbioso saturo. Falda coicidente con il piano campagna.</t>
  </si>
  <si>
    <t>pesi specifici di progetto</t>
  </si>
  <si>
    <t>Area di base:</t>
  </si>
  <si>
    <t>Area delle pareti:</t>
  </si>
  <si>
    <t>Peso di volume saturo</t>
  </si>
  <si>
    <t>Angolo di resistenza al taglio</t>
  </si>
  <si>
    <t>Peso della vasca</t>
  </si>
  <si>
    <t>Peso dell'acqua nella vasca</t>
  </si>
  <si>
    <t>Sottospinta idraulica</t>
  </si>
  <si>
    <t>Tensione verticale efficace in corrispondenza del punto medio delle pareti</t>
  </si>
  <si>
    <t>Coefficiente di spinta di progetto</t>
  </si>
  <si>
    <t>Angolo d'attrito parete-terreno di progetto</t>
  </si>
  <si>
    <t>Tensione tangenziale d'interfaccia media di progetto</t>
  </si>
  <si>
    <t>Resistenza di progetto</t>
  </si>
  <si>
    <r>
      <t xml:space="preserve">T = </t>
    </r>
    <r>
      <rPr>
        <sz val="10"/>
        <rFont val="Symbol"/>
        <family val="1"/>
        <charset val="2"/>
      </rPr>
      <t>t</t>
    </r>
    <r>
      <rPr>
        <vertAlign val="subscript"/>
        <sz val="10"/>
        <rFont val="Palatino Linotype"/>
        <family val="1"/>
      </rPr>
      <t>md</t>
    </r>
    <r>
      <rPr>
        <sz val="10"/>
        <rFont val="Palatino Linotype"/>
        <family val="1"/>
      </rPr>
      <t xml:space="preserve"> As =</t>
    </r>
  </si>
  <si>
    <t>Valori di progetto delle azioni instabilizzanti</t>
  </si>
  <si>
    <t xml:space="preserve">Valori di progetto delle proprietà geotecniche </t>
  </si>
  <si>
    <r>
      <t>si applicano i coefficienti parziali di Tabella 6.2.III (</t>
    </r>
    <r>
      <rPr>
        <sz val="10"/>
        <rFont val="Symbol"/>
        <family val="1"/>
        <charset val="2"/>
      </rPr>
      <t>g</t>
    </r>
    <r>
      <rPr>
        <vertAlign val="subscript"/>
        <sz val="10"/>
        <rFont val="Palatino Linotype"/>
        <family val="1"/>
      </rPr>
      <t>G1</t>
    </r>
    <r>
      <rPr>
        <sz val="10"/>
        <rFont val="Palatino Linotype"/>
        <family val="1"/>
      </rPr>
      <t xml:space="preserve"> = 1.1)</t>
    </r>
  </si>
  <si>
    <t>Valori di progetto delle azioni stabilizzanti</t>
  </si>
  <si>
    <r>
      <t>si applicano i coefficienti parziali di Tabella 6.2.III (</t>
    </r>
    <r>
      <rPr>
        <sz val="10"/>
        <rFont val="Symbol"/>
        <family val="1"/>
        <charset val="2"/>
      </rPr>
      <t>g</t>
    </r>
    <r>
      <rPr>
        <vertAlign val="subscript"/>
        <sz val="10"/>
        <rFont val="Palatino Linotype"/>
        <family val="1"/>
      </rPr>
      <t>G1</t>
    </r>
    <r>
      <rPr>
        <sz val="10"/>
        <rFont val="Palatino Linotype"/>
        <family val="1"/>
      </rPr>
      <t xml:space="preserve"> = 0.9, </t>
    </r>
    <r>
      <rPr>
        <sz val="10"/>
        <rFont val="Symbol"/>
        <family val="1"/>
        <charset val="2"/>
      </rPr>
      <t>g</t>
    </r>
    <r>
      <rPr>
        <vertAlign val="subscript"/>
        <sz val="10"/>
        <rFont val="Palatino Linotype"/>
        <family val="1"/>
      </rPr>
      <t>Q1</t>
    </r>
    <r>
      <rPr>
        <sz val="10"/>
        <rFont val="Palatino Linotype"/>
        <family val="1"/>
      </rPr>
      <t xml:space="preserve"> = 0)</t>
    </r>
  </si>
  <si>
    <t>Valori di progetto delle azioni resistenti</t>
  </si>
  <si>
    <t>Scavo in terreno a grana fine sovrastante uno strato a permeabilità molto più elevata.</t>
  </si>
  <si>
    <t>Verifica a sollevamento a breve termine, prima che si instauri il moto di filtrazione (condizioni non drenate)</t>
  </si>
  <si>
    <t>Con riferimento ai coefficientei parziali di Tabella 6.2.III:</t>
  </si>
  <si>
    <t>la condizione:</t>
  </si>
  <si>
    <t>corrisponde ad un fattore di sicurezza globale:</t>
  </si>
  <si>
    <t>Esempio 3</t>
  </si>
  <si>
    <r>
      <t>V</t>
    </r>
    <r>
      <rPr>
        <vertAlign val="subscript"/>
        <sz val="10"/>
        <rFont val="Palatino Linotype"/>
        <family val="1"/>
      </rPr>
      <t>inst,d</t>
    </r>
    <r>
      <rPr>
        <sz val="10"/>
        <rFont val="Palatino Linotype"/>
        <family val="1"/>
      </rPr>
      <t xml:space="preserve"> = </t>
    </r>
  </si>
  <si>
    <r>
      <t>G</t>
    </r>
    <r>
      <rPr>
        <vertAlign val="subscript"/>
        <sz val="10"/>
        <rFont val="Palatino Linotype"/>
        <family val="1"/>
      </rPr>
      <t>inst,d</t>
    </r>
    <r>
      <rPr>
        <sz val="10"/>
        <rFont val="Palatino Linotype"/>
        <family val="1"/>
      </rPr>
      <t xml:space="preserve"> = U </t>
    </r>
    <r>
      <rPr>
        <sz val="10"/>
        <rFont val="Symbol"/>
        <family val="1"/>
        <charset val="2"/>
      </rPr>
      <t>g</t>
    </r>
    <r>
      <rPr>
        <vertAlign val="subscript"/>
        <sz val="10"/>
        <rFont val="Palatino Linotype"/>
        <family val="1"/>
      </rPr>
      <t>G1</t>
    </r>
    <r>
      <rPr>
        <sz val="10"/>
        <rFont val="Palatino Linotype"/>
        <family val="1"/>
      </rPr>
      <t xml:space="preserve"> =</t>
    </r>
  </si>
  <si>
    <r>
      <t>G</t>
    </r>
    <r>
      <rPr>
        <vertAlign val="subscript"/>
        <sz val="10"/>
        <rFont val="Palatino Linotype"/>
        <family val="1"/>
      </rPr>
      <t xml:space="preserve">st,d </t>
    </r>
    <r>
      <rPr>
        <sz val="10"/>
        <rFont val="Palatino Linotype"/>
        <family val="1"/>
      </rPr>
      <t xml:space="preserve">= Pv </t>
    </r>
    <r>
      <rPr>
        <sz val="10"/>
        <rFont val="Symbol"/>
        <family val="1"/>
        <charset val="2"/>
      </rPr>
      <t>g</t>
    </r>
    <r>
      <rPr>
        <vertAlign val="subscript"/>
        <sz val="10"/>
        <rFont val="Palatino Linotype"/>
        <family val="1"/>
      </rPr>
      <t>G1</t>
    </r>
    <r>
      <rPr>
        <sz val="10"/>
        <rFont val="Palatino Linotype"/>
        <family val="1"/>
      </rPr>
      <t xml:space="preserve"> =</t>
    </r>
  </si>
  <si>
    <r>
      <t>Q</t>
    </r>
    <r>
      <rPr>
        <vertAlign val="subscript"/>
        <sz val="10"/>
        <rFont val="Palatino Linotype"/>
        <family val="1"/>
      </rPr>
      <t>st,d</t>
    </r>
    <r>
      <rPr>
        <sz val="10"/>
        <rFont val="Palatino Linotype"/>
        <family val="1"/>
      </rPr>
      <t xml:space="preserve"> = Pw </t>
    </r>
    <r>
      <rPr>
        <sz val="10"/>
        <rFont val="Symbol"/>
        <family val="1"/>
        <charset val="2"/>
      </rPr>
      <t>g</t>
    </r>
    <r>
      <rPr>
        <vertAlign val="subscript"/>
        <sz val="10"/>
        <rFont val="Palatino Linotype"/>
        <family val="1"/>
      </rPr>
      <t>Q1</t>
    </r>
    <r>
      <rPr>
        <sz val="10"/>
        <rFont val="Palatino Linotype"/>
        <family val="1"/>
      </rPr>
      <t xml:space="preserve"> =</t>
    </r>
  </si>
  <si>
    <t>"In condizioni di flusso prevalentemente verticale:</t>
  </si>
  <si>
    <t>…</t>
  </si>
  <si>
    <r>
      <t xml:space="preserve">b) la verifica si esegue controllando che la pressione interstiziale in eccesso rispetto alla condizione idrostatica risulti non superiore alla tensione verticale efficace calcolata in assenza di filtrazione, divisa per un coefficiente parziale </t>
    </r>
    <r>
      <rPr>
        <sz val="10"/>
        <rFont val="Symbol"/>
        <family val="1"/>
        <charset val="2"/>
      </rPr>
      <t></t>
    </r>
    <r>
      <rPr>
        <vertAlign val="subscript"/>
        <sz val="10"/>
        <rFont val="Palatino Linotype"/>
        <family val="1"/>
      </rPr>
      <t>R</t>
    </r>
    <r>
      <rPr>
        <sz val="10"/>
        <rFont val="Palatino Linotype"/>
        <family val="1"/>
      </rPr>
      <t xml:space="preserve"> = 2." </t>
    </r>
    <r>
      <rPr>
        <sz val="10"/>
        <rFont val="Calibri"/>
        <family val="2"/>
      </rPr>
      <t>§</t>
    </r>
    <r>
      <rPr>
        <sz val="10"/>
        <rFont val="Palatino Linotype"/>
        <family val="1"/>
      </rPr>
      <t xml:space="preserve"> 6.2.4.2</t>
    </r>
  </si>
  <si>
    <t>dati geometrici:</t>
  </si>
  <si>
    <t>(vedi Figura)</t>
  </si>
  <si>
    <t xml:space="preserve">altezza del paramento del muro: </t>
  </si>
  <si>
    <t>profondità del piano di fondazione:</t>
  </si>
  <si>
    <r>
      <t>h</t>
    </r>
    <r>
      <rPr>
        <vertAlign val="subscript"/>
        <sz val="10"/>
        <rFont val="Palatino Linotype"/>
        <family val="1"/>
      </rPr>
      <t>1</t>
    </r>
    <r>
      <rPr>
        <sz val="10"/>
        <rFont val="Palatino Linotype"/>
        <family val="1"/>
      </rPr>
      <t xml:space="preserve"> =</t>
    </r>
  </si>
  <si>
    <t>spessore della soletta di fondazione:</t>
  </si>
  <si>
    <r>
      <t>h</t>
    </r>
    <r>
      <rPr>
        <vertAlign val="subscript"/>
        <sz val="10"/>
        <rFont val="Palatino Linotype"/>
        <family val="1"/>
      </rPr>
      <t>2</t>
    </r>
    <r>
      <rPr>
        <sz val="10"/>
        <rFont val="Palatino Linotype"/>
        <family val="1"/>
      </rPr>
      <t xml:space="preserve"> =</t>
    </r>
  </si>
  <si>
    <t>spessore del paramento verticale alla sommità:</t>
  </si>
  <si>
    <r>
      <t>b</t>
    </r>
    <r>
      <rPr>
        <vertAlign val="subscript"/>
        <sz val="10"/>
        <rFont val="Palatino Linotype"/>
        <family val="1"/>
      </rPr>
      <t>1</t>
    </r>
    <r>
      <rPr>
        <sz val="10"/>
        <rFont val="Palatino Linotype"/>
        <family val="1"/>
      </rPr>
      <t xml:space="preserve"> =</t>
    </r>
  </si>
  <si>
    <t>spessore del paramento verticale alla base:</t>
  </si>
  <si>
    <r>
      <t>b</t>
    </r>
    <r>
      <rPr>
        <vertAlign val="subscript"/>
        <sz val="10"/>
        <rFont val="Palatino Linotype"/>
        <family val="1"/>
      </rPr>
      <t>3</t>
    </r>
    <r>
      <rPr>
        <sz val="10"/>
        <rFont val="Palatino Linotype"/>
        <family val="1"/>
      </rPr>
      <t xml:space="preserve"> =</t>
    </r>
  </si>
  <si>
    <t>lunghezza della scarpa posteriore:</t>
  </si>
  <si>
    <r>
      <t>b</t>
    </r>
    <r>
      <rPr>
        <vertAlign val="subscript"/>
        <sz val="10"/>
        <rFont val="Palatino Linotype"/>
        <family val="1"/>
      </rPr>
      <t>2</t>
    </r>
    <r>
      <rPr>
        <sz val="10"/>
        <rFont val="Palatino Linotype"/>
        <family val="1"/>
      </rPr>
      <t xml:space="preserve"> =</t>
    </r>
  </si>
  <si>
    <t>lunghezza della scarpa anteriore:</t>
  </si>
  <si>
    <t>b  =</t>
  </si>
  <si>
    <t>angolo di pendio:</t>
  </si>
  <si>
    <t>valori caratteristici dei parametri materiali e delle azioni:</t>
  </si>
  <si>
    <t>angolo di resistenza al taglio del terreno:</t>
  </si>
  <si>
    <t>peso di volume del terreno:</t>
  </si>
  <si>
    <r>
      <t>g</t>
    </r>
    <r>
      <rPr>
        <vertAlign val="subscript"/>
        <sz val="10"/>
        <rFont val="Palatino Linotype"/>
        <family val="1"/>
      </rPr>
      <t>k</t>
    </r>
    <r>
      <rPr>
        <sz val="10"/>
        <rFont val="Palatino Linotype"/>
        <family val="1"/>
      </rPr>
      <t xml:space="preserve"> =</t>
    </r>
  </si>
  <si>
    <t>angolo di attrito base della fondazione-terreno:</t>
  </si>
  <si>
    <t>peso di volume del c.a.:</t>
  </si>
  <si>
    <r>
      <t>g</t>
    </r>
    <r>
      <rPr>
        <vertAlign val="subscript"/>
        <sz val="10"/>
        <rFont val="Palatino Linotype"/>
        <family val="1"/>
      </rPr>
      <t>bk</t>
    </r>
    <r>
      <rPr>
        <sz val="10"/>
        <rFont val="Palatino Linotype"/>
        <family val="1"/>
      </rPr>
      <t xml:space="preserve"> =</t>
    </r>
  </si>
  <si>
    <t>sovraccarico sulla supeficie del terrapieno:</t>
  </si>
  <si>
    <r>
      <t xml:space="preserve">Per poter utilizzare lo schema di spinta attiva sulla parete virtuale (linea tratteggiata) è necessario che la lunghezza b sia tale da consentire lo sviluppo di una superficie di rottura piana alla Coulomb (inclinata di (45° + </t>
    </r>
    <r>
      <rPr>
        <sz val="10"/>
        <rFont val="Symbol"/>
        <family val="1"/>
        <charset val="2"/>
      </rPr>
      <t>f</t>
    </r>
    <r>
      <rPr>
        <sz val="10"/>
        <rFont val="Palatino Linotype"/>
        <family val="1"/>
      </rPr>
      <t>'</t>
    </r>
    <r>
      <rPr>
        <vertAlign val="subscript"/>
        <sz val="10"/>
        <rFont val="Palatino Linotype"/>
        <family val="1"/>
      </rPr>
      <t>k</t>
    </r>
    <r>
      <rPr>
        <sz val="10"/>
        <rFont val="Palatino Linotype"/>
        <family val="1"/>
      </rPr>
      <t>/2)  rispetto all'orizzontale) entro il volume di terreno sovrastante la fondazione, ovvero dovrà essere:</t>
    </r>
  </si>
  <si>
    <t>x</t>
  </si>
  <si>
    <t>=</t>
  </si>
  <si>
    <t>spinta dovuta al sovraccarico</t>
  </si>
  <si>
    <t>spinta dovuta al peso proprio</t>
  </si>
  <si>
    <t>Spinta</t>
  </si>
  <si>
    <t>x ( m )</t>
  </si>
  <si>
    <t xml:space="preserve">Verifiche agli Stati Limite Ultimi di un muro a mensola in c.a. in accordo con le NTC 2018.  </t>
  </si>
  <si>
    <t>b =</t>
  </si>
  <si>
    <r>
      <t>b</t>
    </r>
    <r>
      <rPr>
        <vertAlign val="subscript"/>
        <sz val="10"/>
        <rFont val="Palatino Linotype"/>
        <family val="1"/>
      </rPr>
      <t>min</t>
    </r>
    <r>
      <rPr>
        <sz val="10"/>
        <rFont val="Palatino Linotype"/>
        <family val="1"/>
      </rPr>
      <t xml:space="preserve"> = h tan(45°-32°/2) =</t>
    </r>
  </si>
  <si>
    <r>
      <t>B = b+b</t>
    </r>
    <r>
      <rPr>
        <vertAlign val="subscript"/>
        <sz val="10"/>
        <rFont val="Palatino Linotype"/>
        <family val="1"/>
      </rPr>
      <t>2</t>
    </r>
    <r>
      <rPr>
        <sz val="10"/>
        <rFont val="Palatino Linotype"/>
        <family val="1"/>
      </rPr>
      <t>+b</t>
    </r>
    <r>
      <rPr>
        <vertAlign val="subscript"/>
        <sz val="10"/>
        <rFont val="Palatino Linotype"/>
        <family val="1"/>
      </rPr>
      <t>3</t>
    </r>
    <r>
      <rPr>
        <sz val="10"/>
        <rFont val="Palatino Linotype"/>
        <family val="1"/>
      </rPr>
      <t xml:space="preserve"> =</t>
    </r>
  </si>
  <si>
    <r>
      <t>b tan</t>
    </r>
    <r>
      <rPr>
        <sz val="10"/>
        <rFont val="Symbol"/>
        <family val="1"/>
        <charset val="2"/>
      </rPr>
      <t>b</t>
    </r>
    <r>
      <rPr>
        <sz val="10"/>
        <rFont val="Palatino Linotype"/>
        <family val="1"/>
      </rPr>
      <t xml:space="preserve"> =</t>
    </r>
  </si>
  <si>
    <r>
      <t>H = h</t>
    </r>
    <r>
      <rPr>
        <vertAlign val="subscript"/>
        <sz val="10"/>
        <rFont val="Palatino Linotype"/>
        <family val="1"/>
      </rPr>
      <t>1</t>
    </r>
    <r>
      <rPr>
        <sz val="10"/>
        <rFont val="Palatino Linotype"/>
        <family val="1"/>
      </rPr>
      <t>+h+btan</t>
    </r>
    <r>
      <rPr>
        <sz val="10"/>
        <rFont val="Symbol"/>
        <family val="1"/>
        <charset val="2"/>
      </rPr>
      <t>b</t>
    </r>
    <r>
      <rPr>
        <sz val="10"/>
        <rFont val="Palatino Linotype"/>
        <family val="1"/>
      </rPr>
      <t xml:space="preserve"> =</t>
    </r>
  </si>
  <si>
    <t>Coefficienti parziali sulle proprietà geotecniche (M1)</t>
  </si>
  <si>
    <r>
      <t>g</t>
    </r>
    <r>
      <rPr>
        <vertAlign val="subscript"/>
        <sz val="10"/>
        <color theme="1"/>
        <rFont val="Symbol"/>
        <family val="1"/>
        <charset val="2"/>
      </rPr>
      <t>f</t>
    </r>
    <r>
      <rPr>
        <sz val="10"/>
        <color theme="1"/>
        <rFont val="Palatino Linotype"/>
        <family val="1"/>
      </rPr>
      <t xml:space="preserve">' = </t>
    </r>
    <r>
      <rPr>
        <sz val="10"/>
        <color theme="1"/>
        <rFont val="Symbol"/>
        <family val="1"/>
        <charset val="2"/>
      </rPr>
      <t>g</t>
    </r>
    <r>
      <rPr>
        <vertAlign val="subscript"/>
        <sz val="10"/>
        <color theme="1"/>
        <rFont val="Times New Roman"/>
        <family val="1"/>
      </rPr>
      <t>c’</t>
    </r>
    <r>
      <rPr>
        <sz val="10"/>
        <color theme="1"/>
        <rFont val="Times New Roman"/>
        <family val="1"/>
      </rPr>
      <t>=</t>
    </r>
    <r>
      <rPr>
        <vertAlign val="subscript"/>
        <sz val="10"/>
        <color theme="1"/>
        <rFont val="Times New Roman"/>
        <family val="1"/>
      </rPr>
      <t xml:space="preserve"> </t>
    </r>
    <r>
      <rPr>
        <sz val="10"/>
        <color theme="1"/>
        <rFont val="Symbol"/>
        <family val="1"/>
        <charset val="2"/>
      </rPr>
      <t>g</t>
    </r>
    <r>
      <rPr>
        <vertAlign val="subscript"/>
        <sz val="10"/>
        <color theme="1"/>
        <rFont val="Times New Roman"/>
        <family val="1"/>
      </rPr>
      <t>cu</t>
    </r>
    <r>
      <rPr>
        <sz val="10"/>
        <color theme="1"/>
        <rFont val="Palatino Linotype"/>
        <family val="1"/>
      </rPr>
      <t xml:space="preserve">  =  </t>
    </r>
    <r>
      <rPr>
        <sz val="10"/>
        <color theme="1"/>
        <rFont val="Symbol"/>
        <family val="1"/>
        <charset val="2"/>
      </rPr>
      <t>g</t>
    </r>
    <r>
      <rPr>
        <vertAlign val="subscript"/>
        <sz val="10"/>
        <color theme="1"/>
        <rFont val="Symbol"/>
        <family val="1"/>
        <charset val="2"/>
      </rPr>
      <t xml:space="preserve">g </t>
    </r>
    <r>
      <rPr>
        <sz val="10"/>
        <color theme="1"/>
        <rFont val="Symbol"/>
        <family val="1"/>
        <charset val="2"/>
      </rPr>
      <t>=</t>
    </r>
    <r>
      <rPr>
        <vertAlign val="subscript"/>
        <sz val="10"/>
        <color theme="1"/>
        <rFont val="Symbol"/>
        <family val="1"/>
        <charset val="2"/>
      </rPr>
      <t xml:space="preserve"> </t>
    </r>
  </si>
  <si>
    <t>da Tabella 6.2.II</t>
  </si>
  <si>
    <r>
      <t>j</t>
    </r>
    <r>
      <rPr>
        <sz val="10"/>
        <color theme="1"/>
        <rFont val="Palatino Linotype"/>
        <family val="1"/>
      </rPr>
      <t>'</t>
    </r>
    <r>
      <rPr>
        <vertAlign val="subscript"/>
        <sz val="10"/>
        <color theme="1"/>
        <rFont val="Palatino Linotype"/>
        <family val="1"/>
      </rPr>
      <t>d</t>
    </r>
    <r>
      <rPr>
        <sz val="10"/>
        <color theme="1"/>
        <rFont val="Palatino Linotype"/>
        <family val="1"/>
      </rPr>
      <t xml:space="preserve"> = </t>
    </r>
    <r>
      <rPr>
        <sz val="10"/>
        <color theme="1"/>
        <rFont val="Symbol"/>
        <family val="1"/>
        <charset val="2"/>
      </rPr>
      <t>j</t>
    </r>
    <r>
      <rPr>
        <sz val="10"/>
        <color theme="1"/>
        <rFont val="Palatino Linotype"/>
        <family val="1"/>
      </rPr>
      <t>'</t>
    </r>
    <r>
      <rPr>
        <vertAlign val="subscript"/>
        <sz val="10"/>
        <color theme="1"/>
        <rFont val="Palatino Linotype"/>
        <family val="1"/>
      </rPr>
      <t>k</t>
    </r>
    <r>
      <rPr>
        <sz val="10"/>
        <color theme="1"/>
        <rFont val="Palatino Linotype"/>
        <family val="1"/>
      </rPr>
      <t xml:space="preserve"> = </t>
    </r>
  </si>
  <si>
    <r>
      <t>g</t>
    </r>
    <r>
      <rPr>
        <vertAlign val="subscript"/>
        <sz val="10"/>
        <color theme="1"/>
        <rFont val="Palatino Linotype"/>
        <family val="1"/>
      </rPr>
      <t>d</t>
    </r>
    <r>
      <rPr>
        <sz val="10"/>
        <color theme="1"/>
        <rFont val="Palatino Linotype"/>
        <family val="1"/>
      </rPr>
      <t xml:space="preserve"> = </t>
    </r>
    <r>
      <rPr>
        <sz val="10"/>
        <color theme="1"/>
        <rFont val="Symbol"/>
        <family val="1"/>
        <charset val="2"/>
      </rPr>
      <t>g</t>
    </r>
    <r>
      <rPr>
        <vertAlign val="subscript"/>
        <sz val="10"/>
        <color theme="1"/>
        <rFont val="Palatino Linotype"/>
        <family val="1"/>
      </rPr>
      <t>k</t>
    </r>
    <r>
      <rPr>
        <sz val="10"/>
        <color theme="1"/>
        <rFont val="Palatino Linotype"/>
        <family val="1"/>
      </rPr>
      <t xml:space="preserve"> = </t>
    </r>
  </si>
  <si>
    <r>
      <t>kN/m</t>
    </r>
    <r>
      <rPr>
        <vertAlign val="superscript"/>
        <sz val="10"/>
        <rFont val="Palatino Linotype"/>
        <family val="1"/>
      </rPr>
      <t>3</t>
    </r>
  </si>
  <si>
    <t>Coefficienti parziali sulle azioni (A1)</t>
  </si>
  <si>
    <t>Peso (azione permanente favorevole)</t>
  </si>
  <si>
    <t>Spinte (azione permanente sfavorevole)</t>
  </si>
  <si>
    <t>Sovraccarico (azione variabile sfavorevole)</t>
  </si>
  <si>
    <t>da Tabella 6.2.I</t>
  </si>
  <si>
    <t>Coefficiente di spinta attiva</t>
  </si>
  <si>
    <t>Azioni dovute al peso del muro e del terreno sovrastante</t>
  </si>
  <si>
    <t>il momento è calcolato rispetto al lembo anteriore della base</t>
  </si>
  <si>
    <t>momento</t>
  </si>
  <si>
    <t>(kN m/m)</t>
  </si>
  <si>
    <t>1)</t>
  </si>
  <si>
    <t>2)</t>
  </si>
  <si>
    <t>3)</t>
  </si>
  <si>
    <t>4)</t>
  </si>
  <si>
    <t>5)</t>
  </si>
  <si>
    <t>6)</t>
  </si>
  <si>
    <t>7)</t>
  </si>
  <si>
    <t>8)</t>
  </si>
  <si>
    <t>7h)</t>
  </si>
  <si>
    <t>7v)</t>
  </si>
  <si>
    <t>8h)</t>
  </si>
  <si>
    <t>Spinte (valori caratteristici)</t>
  </si>
  <si>
    <t>I valori caratteristici ed i valori di progetto sono coincidenti</t>
  </si>
  <si>
    <t>Spinte (valori di progetto)</t>
  </si>
  <si>
    <t>per il peso proprio del terreno</t>
  </si>
  <si>
    <t xml:space="preserve">per il sovraccarico </t>
  </si>
  <si>
    <t>Coordinate dei punti di applicazione delle azioni rispetto al lembo anteriore della base:</t>
  </si>
  <si>
    <r>
      <t>W</t>
    </r>
    <r>
      <rPr>
        <vertAlign val="subscript"/>
        <sz val="10"/>
        <rFont val="Palatino Linotype"/>
        <family val="1"/>
      </rPr>
      <t>d</t>
    </r>
    <r>
      <rPr>
        <sz val="10"/>
        <rFont val="Palatino Linotype"/>
        <family val="1"/>
      </rPr>
      <t xml:space="preserve"> </t>
    </r>
  </si>
  <si>
    <t xml:space="preserve"> Verifica allo SLU (GEO) di ribaltamento </t>
  </si>
  <si>
    <t>DA2 (A1+M1+R3)</t>
  </si>
  <si>
    <t>Tab. 6.5.1</t>
  </si>
  <si>
    <r>
      <rPr>
        <sz val="10"/>
        <rFont val="Symbol"/>
        <family val="1"/>
        <charset val="2"/>
      </rPr>
      <t>g</t>
    </r>
    <r>
      <rPr>
        <vertAlign val="subscript"/>
        <sz val="10"/>
        <rFont val="Palatino Linotype"/>
        <family val="1"/>
      </rPr>
      <t>R</t>
    </r>
    <r>
      <rPr>
        <sz val="10"/>
        <rFont val="Palatino Linotype"/>
        <family val="1"/>
      </rPr>
      <t xml:space="preserve"> = </t>
    </r>
  </si>
  <si>
    <t>Forza</t>
  </si>
  <si>
    <t>braccio</t>
  </si>
  <si>
    <t>Momento ribaltante (dovuto alle spinte):</t>
  </si>
  <si>
    <t>Momento</t>
  </si>
  <si>
    <t>Momento stabilizzante (dovuto al peso proprio del muro e del terreno sovrastante):</t>
  </si>
  <si>
    <r>
      <t>R</t>
    </r>
    <r>
      <rPr>
        <vertAlign val="subscript"/>
        <sz val="10"/>
        <rFont val="Palatino Linotype"/>
        <family val="1"/>
      </rPr>
      <t>d</t>
    </r>
    <r>
      <rPr>
        <sz val="10"/>
        <rFont val="Palatino Linotype"/>
        <family val="1"/>
      </rPr>
      <t xml:space="preserve"> = M</t>
    </r>
    <r>
      <rPr>
        <vertAlign val="subscript"/>
        <sz val="10"/>
        <rFont val="Palatino Linotype"/>
        <family val="1"/>
      </rPr>
      <t>stab</t>
    </r>
    <r>
      <rPr>
        <sz val="10"/>
        <rFont val="Palatino Linotype"/>
        <family val="1"/>
      </rPr>
      <t>/</t>
    </r>
    <r>
      <rPr>
        <sz val="10"/>
        <rFont val="Symbol"/>
        <family val="1"/>
        <charset val="2"/>
      </rPr>
      <t>g</t>
    </r>
    <r>
      <rPr>
        <vertAlign val="subscript"/>
        <sz val="10"/>
        <rFont val="Palatino Linotype"/>
        <family val="1"/>
      </rPr>
      <t>R</t>
    </r>
    <r>
      <rPr>
        <sz val="10"/>
        <rFont val="Palatino Linotype"/>
        <family val="1"/>
      </rPr>
      <t xml:space="preserve"> = </t>
    </r>
  </si>
  <si>
    <t>Coefficiente di attrito fondazione - terreno</t>
  </si>
  <si>
    <r>
      <t>tan</t>
    </r>
    <r>
      <rPr>
        <sz val="10"/>
        <rFont val="Symbol"/>
        <family val="1"/>
        <charset val="2"/>
      </rPr>
      <t>d</t>
    </r>
    <r>
      <rPr>
        <vertAlign val="subscript"/>
        <sz val="10"/>
        <rFont val="Palatino Linotype"/>
        <family val="1"/>
      </rPr>
      <t>k</t>
    </r>
    <r>
      <rPr>
        <sz val="10"/>
        <rFont val="Palatino Linotype"/>
        <family val="1"/>
      </rPr>
      <t xml:space="preserve"> = </t>
    </r>
  </si>
  <si>
    <t xml:space="preserve"> =</t>
  </si>
  <si>
    <r>
      <t>E</t>
    </r>
    <r>
      <rPr>
        <vertAlign val="subscript"/>
        <sz val="10"/>
        <rFont val="Palatino Linotype"/>
        <family val="1"/>
      </rPr>
      <t>d</t>
    </r>
    <r>
      <rPr>
        <sz val="10"/>
        <rFont val="Palatino Linotype"/>
        <family val="1"/>
      </rPr>
      <t xml:space="preserve"> = H</t>
    </r>
    <r>
      <rPr>
        <vertAlign val="subscript"/>
        <sz val="10"/>
        <rFont val="Palatino Linotype"/>
        <family val="1"/>
      </rPr>
      <t>SL</t>
    </r>
    <r>
      <rPr>
        <sz val="10"/>
        <rFont val="Palatino Linotype"/>
        <family val="1"/>
      </rPr>
      <t xml:space="preserve"> =</t>
    </r>
  </si>
  <si>
    <t>Forza resistente per attrito:</t>
  </si>
  <si>
    <t>Verifica allo SLU (GEO) per scorrimento</t>
  </si>
  <si>
    <t>Verifica allo SLU (GEO) per capacità portante della fondazione</t>
  </si>
  <si>
    <r>
      <t>M</t>
    </r>
    <r>
      <rPr>
        <vertAlign val="subscript"/>
        <sz val="10"/>
        <rFont val="Palatino Linotype"/>
        <family val="1"/>
      </rPr>
      <t>d</t>
    </r>
    <r>
      <rPr>
        <sz val="10"/>
        <rFont val="Palatino Linotype"/>
        <family val="1"/>
      </rPr>
      <t xml:space="preserve"> = </t>
    </r>
  </si>
  <si>
    <t>e =</t>
  </si>
  <si>
    <t>eccentricità della risultante</t>
  </si>
  <si>
    <t>i =</t>
  </si>
  <si>
    <t>° inclinazione della risultante rispetto alla verticale</t>
  </si>
  <si>
    <t>componente orizzontale della risultante di progetto</t>
  </si>
  <si>
    <t>componente verticale della risultante di progetto</t>
  </si>
  <si>
    <t>momento della risultante rispetto alla mezzeria della fondazione</t>
  </si>
  <si>
    <t>larghezza della fondazione</t>
  </si>
  <si>
    <r>
      <t>q</t>
    </r>
    <r>
      <rPr>
        <vertAlign val="subscript"/>
        <sz val="10"/>
        <rFont val="Palatino Linotype"/>
        <family val="1"/>
      </rPr>
      <t>lim</t>
    </r>
    <r>
      <rPr>
        <sz val="10"/>
        <rFont val="Palatino Linotype"/>
        <family val="1"/>
      </rPr>
      <t xml:space="preserve"> = c N</t>
    </r>
    <r>
      <rPr>
        <vertAlign val="subscript"/>
        <sz val="10"/>
        <rFont val="Palatino Linotype"/>
        <family val="1"/>
      </rPr>
      <t>c</t>
    </r>
    <r>
      <rPr>
        <sz val="10"/>
        <rFont val="Palatino Linotype"/>
        <family val="1"/>
      </rPr>
      <t xml:space="preserve"> s</t>
    </r>
    <r>
      <rPr>
        <vertAlign val="subscript"/>
        <sz val="10"/>
        <rFont val="Palatino Linotype"/>
        <family val="1"/>
      </rPr>
      <t>c</t>
    </r>
    <r>
      <rPr>
        <sz val="10"/>
        <rFont val="Palatino Linotype"/>
        <family val="1"/>
      </rPr>
      <t xml:space="preserve"> d</t>
    </r>
    <r>
      <rPr>
        <vertAlign val="subscript"/>
        <sz val="10"/>
        <rFont val="Palatino Linotype"/>
        <family val="1"/>
      </rPr>
      <t>c</t>
    </r>
    <r>
      <rPr>
        <sz val="10"/>
        <rFont val="Palatino Linotype"/>
        <family val="1"/>
      </rPr>
      <t xml:space="preserve"> i</t>
    </r>
    <r>
      <rPr>
        <vertAlign val="subscript"/>
        <sz val="10"/>
        <rFont val="Palatino Linotype"/>
        <family val="1"/>
      </rPr>
      <t>c</t>
    </r>
    <r>
      <rPr>
        <sz val="10"/>
        <rFont val="Palatino Linotype"/>
        <family val="1"/>
      </rPr>
      <t xml:space="preserve"> b</t>
    </r>
    <r>
      <rPr>
        <vertAlign val="subscript"/>
        <sz val="10"/>
        <rFont val="Palatino Linotype"/>
        <family val="1"/>
      </rPr>
      <t>c</t>
    </r>
    <r>
      <rPr>
        <sz val="10"/>
        <rFont val="Palatino Linotype"/>
        <family val="1"/>
      </rPr>
      <t xml:space="preserve"> g</t>
    </r>
    <r>
      <rPr>
        <vertAlign val="subscript"/>
        <sz val="10"/>
        <rFont val="Palatino Linotype"/>
        <family val="1"/>
      </rPr>
      <t>c</t>
    </r>
    <r>
      <rPr>
        <sz val="10"/>
        <rFont val="Palatino Linotype"/>
        <family val="1"/>
      </rPr>
      <t xml:space="preserve"> + q N</t>
    </r>
    <r>
      <rPr>
        <vertAlign val="subscript"/>
        <sz val="10"/>
        <rFont val="Palatino Linotype"/>
        <family val="1"/>
      </rPr>
      <t>q</t>
    </r>
    <r>
      <rPr>
        <sz val="10"/>
        <rFont val="Palatino Linotype"/>
        <family val="1"/>
      </rPr>
      <t xml:space="preserve"> s</t>
    </r>
    <r>
      <rPr>
        <vertAlign val="subscript"/>
        <sz val="10"/>
        <rFont val="Palatino Linotype"/>
        <family val="1"/>
      </rPr>
      <t>q</t>
    </r>
    <r>
      <rPr>
        <sz val="10"/>
        <rFont val="Palatino Linotype"/>
        <family val="1"/>
      </rPr>
      <t xml:space="preserve"> d</t>
    </r>
    <r>
      <rPr>
        <vertAlign val="subscript"/>
        <sz val="10"/>
        <rFont val="Palatino Linotype"/>
        <family val="1"/>
      </rPr>
      <t>q</t>
    </r>
    <r>
      <rPr>
        <sz val="10"/>
        <rFont val="Palatino Linotype"/>
        <family val="1"/>
      </rPr>
      <t xml:space="preserve"> i</t>
    </r>
    <r>
      <rPr>
        <vertAlign val="subscript"/>
        <sz val="10"/>
        <rFont val="Palatino Linotype"/>
        <family val="1"/>
      </rPr>
      <t>q</t>
    </r>
    <r>
      <rPr>
        <sz val="10"/>
        <rFont val="Palatino Linotype"/>
        <family val="1"/>
      </rPr>
      <t xml:space="preserve"> b</t>
    </r>
    <r>
      <rPr>
        <vertAlign val="subscript"/>
        <sz val="10"/>
        <rFont val="Palatino Linotype"/>
        <family val="1"/>
      </rPr>
      <t>q</t>
    </r>
    <r>
      <rPr>
        <sz val="10"/>
        <rFont val="Palatino Linotype"/>
        <family val="1"/>
      </rPr>
      <t xml:space="preserve"> g</t>
    </r>
    <r>
      <rPr>
        <vertAlign val="subscript"/>
        <sz val="10"/>
        <rFont val="Palatino Linotype"/>
        <family val="1"/>
      </rPr>
      <t>q</t>
    </r>
    <r>
      <rPr>
        <sz val="10"/>
        <rFont val="Palatino Linotype"/>
        <family val="1"/>
      </rPr>
      <t xml:space="preserve"> + 0,5 </t>
    </r>
    <r>
      <rPr>
        <sz val="10"/>
        <rFont val="Symbol"/>
        <family val="1"/>
        <charset val="2"/>
      </rPr>
      <t>g</t>
    </r>
    <r>
      <rPr>
        <sz val="10"/>
        <rFont val="Palatino Linotype"/>
        <family val="1"/>
      </rPr>
      <t xml:space="preserve"> B' N</t>
    </r>
    <r>
      <rPr>
        <vertAlign val="subscript"/>
        <sz val="10"/>
        <rFont val="Symbol"/>
        <family val="1"/>
        <charset val="2"/>
      </rPr>
      <t>g</t>
    </r>
    <r>
      <rPr>
        <sz val="10"/>
        <rFont val="Palatino Linotype"/>
        <family val="1"/>
      </rPr>
      <t xml:space="preserve"> s</t>
    </r>
    <r>
      <rPr>
        <vertAlign val="subscript"/>
        <sz val="10"/>
        <rFont val="Symbol"/>
        <family val="1"/>
        <charset val="2"/>
      </rPr>
      <t>g</t>
    </r>
    <r>
      <rPr>
        <sz val="10"/>
        <rFont val="Palatino Linotype"/>
        <family val="1"/>
      </rPr>
      <t xml:space="preserve"> d</t>
    </r>
    <r>
      <rPr>
        <vertAlign val="subscript"/>
        <sz val="10"/>
        <rFont val="Symbol"/>
        <family val="1"/>
        <charset val="2"/>
      </rPr>
      <t>g</t>
    </r>
    <r>
      <rPr>
        <sz val="10"/>
        <rFont val="Palatino Linotype"/>
        <family val="1"/>
      </rPr>
      <t xml:space="preserve"> i</t>
    </r>
    <r>
      <rPr>
        <vertAlign val="subscript"/>
        <sz val="10"/>
        <rFont val="Symbol"/>
        <family val="1"/>
        <charset val="2"/>
      </rPr>
      <t>g</t>
    </r>
    <r>
      <rPr>
        <sz val="10"/>
        <rFont val="Palatino Linotype"/>
        <family val="1"/>
      </rPr>
      <t xml:space="preserve"> b</t>
    </r>
    <r>
      <rPr>
        <vertAlign val="subscript"/>
        <sz val="10"/>
        <rFont val="Symbol"/>
        <family val="1"/>
        <charset val="2"/>
      </rPr>
      <t>g</t>
    </r>
    <r>
      <rPr>
        <sz val="10"/>
        <rFont val="Palatino Linotype"/>
        <family val="1"/>
      </rPr>
      <t xml:space="preserve"> g</t>
    </r>
    <r>
      <rPr>
        <vertAlign val="subscript"/>
        <sz val="10"/>
        <rFont val="Symbol"/>
        <family val="1"/>
        <charset val="2"/>
      </rPr>
      <t>g</t>
    </r>
    <r>
      <rPr>
        <sz val="10"/>
        <rFont val="Palatino Linotype"/>
        <family val="1"/>
      </rPr>
      <t xml:space="preserve"> </t>
    </r>
  </si>
  <si>
    <r>
      <t>c = c'</t>
    </r>
    <r>
      <rPr>
        <vertAlign val="subscript"/>
        <sz val="10"/>
        <rFont val="Palatino Linotype"/>
        <family val="1"/>
      </rPr>
      <t>d</t>
    </r>
    <r>
      <rPr>
        <sz val="10"/>
        <rFont val="Palatino Linotype"/>
        <family val="1"/>
      </rPr>
      <t xml:space="preserve"> = </t>
    </r>
  </si>
  <si>
    <r>
      <t>j = j</t>
    </r>
    <r>
      <rPr>
        <sz val="10"/>
        <color theme="1"/>
        <rFont val="Palatino Linotype"/>
        <family val="1"/>
      </rPr>
      <t>'</t>
    </r>
    <r>
      <rPr>
        <vertAlign val="subscript"/>
        <sz val="10"/>
        <color theme="1"/>
        <rFont val="Palatino Linotype"/>
        <family val="1"/>
      </rPr>
      <t>d</t>
    </r>
    <r>
      <rPr>
        <sz val="10"/>
        <color theme="1"/>
        <rFont val="Palatino Linotype"/>
        <family val="1"/>
      </rPr>
      <t xml:space="preserve"> = </t>
    </r>
    <r>
      <rPr>
        <sz val="10"/>
        <color theme="1"/>
        <rFont val="Palatino Linotype"/>
        <family val="1"/>
      </rPr>
      <t xml:space="preserve"> </t>
    </r>
  </si>
  <si>
    <r>
      <t xml:space="preserve">q = </t>
    </r>
    <r>
      <rPr>
        <sz val="10"/>
        <rFont val="Symbol"/>
        <family val="1"/>
        <charset val="2"/>
      </rPr>
      <t>g</t>
    </r>
    <r>
      <rPr>
        <vertAlign val="subscript"/>
        <sz val="10"/>
        <rFont val="Palatino Linotype"/>
        <family val="1"/>
      </rPr>
      <t>d</t>
    </r>
    <r>
      <rPr>
        <sz val="10"/>
        <rFont val="Palatino Linotype"/>
        <family val="1"/>
      </rPr>
      <t xml:space="preserve"> h</t>
    </r>
    <r>
      <rPr>
        <vertAlign val="subscript"/>
        <sz val="10"/>
        <rFont val="Palatino Linotype"/>
        <family val="1"/>
      </rPr>
      <t>1</t>
    </r>
    <r>
      <rPr>
        <sz val="10"/>
        <rFont val="Palatino Linotype"/>
        <family val="1"/>
      </rPr>
      <t xml:space="preserve"> = </t>
    </r>
  </si>
  <si>
    <t>B' = B - 2e =</t>
  </si>
  <si>
    <r>
      <t>s</t>
    </r>
    <r>
      <rPr>
        <vertAlign val="subscript"/>
        <sz val="10"/>
        <rFont val="Palatino Linotype"/>
        <family val="1"/>
      </rPr>
      <t>q</t>
    </r>
    <r>
      <rPr>
        <sz val="10"/>
        <rFont val="Palatino Linotype"/>
        <family val="1"/>
      </rPr>
      <t xml:space="preserve"> = d</t>
    </r>
    <r>
      <rPr>
        <vertAlign val="subscript"/>
        <sz val="10"/>
        <rFont val="Palatino Linotype"/>
        <family val="1"/>
      </rPr>
      <t>q</t>
    </r>
    <r>
      <rPr>
        <sz val="10"/>
        <rFont val="Palatino Linotype"/>
        <family val="1"/>
      </rPr>
      <t xml:space="preserve"> = b</t>
    </r>
    <r>
      <rPr>
        <vertAlign val="subscript"/>
        <sz val="10"/>
        <rFont val="Palatino Linotype"/>
        <family val="1"/>
      </rPr>
      <t>q</t>
    </r>
    <r>
      <rPr>
        <sz val="10"/>
        <rFont val="Palatino Linotype"/>
        <family val="1"/>
      </rPr>
      <t xml:space="preserve"> = g</t>
    </r>
    <r>
      <rPr>
        <vertAlign val="subscript"/>
        <sz val="10"/>
        <rFont val="Palatino Linotype"/>
        <family val="1"/>
      </rPr>
      <t>q</t>
    </r>
    <r>
      <rPr>
        <sz val="10"/>
        <rFont val="Palatino Linotype"/>
        <family val="1"/>
      </rPr>
      <t xml:space="preserve"> =</t>
    </r>
  </si>
  <si>
    <r>
      <t>s</t>
    </r>
    <r>
      <rPr>
        <vertAlign val="subscript"/>
        <sz val="10"/>
        <rFont val="Symbol"/>
        <family val="1"/>
        <charset val="2"/>
      </rPr>
      <t>g</t>
    </r>
    <r>
      <rPr>
        <sz val="10"/>
        <rFont val="Palatino Linotype"/>
        <family val="1"/>
      </rPr>
      <t xml:space="preserve"> = d</t>
    </r>
    <r>
      <rPr>
        <vertAlign val="subscript"/>
        <sz val="10"/>
        <rFont val="Symbol"/>
        <family val="1"/>
        <charset val="2"/>
      </rPr>
      <t>g</t>
    </r>
    <r>
      <rPr>
        <sz val="10"/>
        <rFont val="Palatino Linotype"/>
        <family val="1"/>
      </rPr>
      <t xml:space="preserve"> = b</t>
    </r>
    <r>
      <rPr>
        <vertAlign val="subscript"/>
        <sz val="10"/>
        <rFont val="Symbol"/>
        <family val="1"/>
        <charset val="2"/>
      </rPr>
      <t>g</t>
    </r>
    <r>
      <rPr>
        <sz val="10"/>
        <rFont val="Palatino Linotype"/>
        <family val="1"/>
      </rPr>
      <t xml:space="preserve"> = g</t>
    </r>
    <r>
      <rPr>
        <vertAlign val="subscript"/>
        <sz val="10"/>
        <rFont val="Symbol"/>
        <family val="1"/>
        <charset val="2"/>
      </rPr>
      <t>g</t>
    </r>
    <r>
      <rPr>
        <sz val="10"/>
        <rFont val="Palatino Linotype"/>
        <family val="1"/>
      </rPr>
      <t xml:space="preserve"> =</t>
    </r>
  </si>
  <si>
    <r>
      <t>q</t>
    </r>
    <r>
      <rPr>
        <vertAlign val="subscript"/>
        <sz val="10"/>
        <rFont val="Palatino Linotype"/>
        <family val="1"/>
      </rPr>
      <t>lim</t>
    </r>
    <r>
      <rPr>
        <sz val="10"/>
        <rFont val="Palatino Linotype"/>
        <family val="1"/>
      </rPr>
      <t xml:space="preserve"> = </t>
    </r>
  </si>
  <si>
    <r>
      <t>R</t>
    </r>
    <r>
      <rPr>
        <vertAlign val="subscript"/>
        <sz val="10"/>
        <rFont val="Palatino Linotype"/>
        <family val="1"/>
      </rPr>
      <t>d</t>
    </r>
    <r>
      <rPr>
        <sz val="10"/>
        <rFont val="Palatino Linotype"/>
        <family val="1"/>
      </rPr>
      <t xml:space="preserve"> = q</t>
    </r>
    <r>
      <rPr>
        <vertAlign val="subscript"/>
        <sz val="10"/>
        <rFont val="Palatino Linotype"/>
        <family val="1"/>
      </rPr>
      <t>lim</t>
    </r>
    <r>
      <rPr>
        <sz val="10"/>
        <rFont val="Palatino Linotype"/>
        <family val="1"/>
      </rPr>
      <t xml:space="preserve"> B' / </t>
    </r>
    <r>
      <rPr>
        <sz val="10"/>
        <rFont val="Symbol"/>
        <family val="1"/>
        <charset val="2"/>
      </rPr>
      <t>g</t>
    </r>
    <r>
      <rPr>
        <vertAlign val="subscript"/>
        <sz val="10"/>
        <rFont val="Palatino Linotype"/>
        <family val="1"/>
      </rPr>
      <t>R</t>
    </r>
    <r>
      <rPr>
        <sz val="10"/>
        <rFont val="Palatino Linotype"/>
        <family val="1"/>
      </rPr>
      <t xml:space="preserve"> =</t>
    </r>
  </si>
  <si>
    <r>
      <t>tan</t>
    </r>
    <r>
      <rPr>
        <sz val="10"/>
        <rFont val="Symbol"/>
        <family val="1"/>
        <charset val="2"/>
      </rPr>
      <t>j</t>
    </r>
    <r>
      <rPr>
        <sz val="10"/>
        <rFont val="Palatino Linotype"/>
        <family val="1"/>
      </rPr>
      <t xml:space="preserve"> =</t>
    </r>
  </si>
  <si>
    <r>
      <rPr>
        <sz val="10"/>
        <rFont val="Symbol"/>
        <family val="1"/>
        <charset val="2"/>
      </rPr>
      <t xml:space="preserve">g </t>
    </r>
    <r>
      <rPr>
        <sz val="10"/>
        <rFont val="Palatino Linotype"/>
        <family val="1"/>
      </rPr>
      <t xml:space="preserve">= </t>
    </r>
    <r>
      <rPr>
        <sz val="10"/>
        <rFont val="Symbol"/>
        <family val="1"/>
        <charset val="2"/>
      </rPr>
      <t>g</t>
    </r>
    <r>
      <rPr>
        <vertAlign val="subscript"/>
        <sz val="10"/>
        <rFont val="Palatino Linotype"/>
        <family val="1"/>
      </rPr>
      <t>d</t>
    </r>
    <r>
      <rPr>
        <sz val="10"/>
        <rFont val="Palatino Linotype"/>
        <family val="1"/>
      </rPr>
      <t xml:space="preserve"> =</t>
    </r>
  </si>
  <si>
    <r>
      <t>E</t>
    </r>
    <r>
      <rPr>
        <vertAlign val="subscript"/>
        <sz val="10"/>
        <rFont val="Palatino Linotype"/>
        <family val="1"/>
      </rPr>
      <t>d</t>
    </r>
    <r>
      <rPr>
        <sz val="10"/>
        <rFont val="Palatino Linotype"/>
        <family val="1"/>
      </rPr>
      <t xml:space="preserve"> = V</t>
    </r>
    <r>
      <rPr>
        <vertAlign val="subscript"/>
        <sz val="10"/>
        <rFont val="Palatino Linotype"/>
        <family val="1"/>
      </rPr>
      <t>d</t>
    </r>
    <r>
      <rPr>
        <sz val="10"/>
        <rFont val="Palatino Linotype"/>
        <family val="1"/>
      </rPr>
      <t xml:space="preserve"> =</t>
    </r>
  </si>
  <si>
    <t>terreno di fondazione:</t>
  </si>
  <si>
    <t>argilla limosa sovraconsolidata con ciottoli e ghiaia</t>
  </si>
  <si>
    <t>pali ad elica continua</t>
  </si>
  <si>
    <t>numero di prove di carico:</t>
  </si>
  <si>
    <t>n =</t>
  </si>
  <si>
    <t>lunghezza</t>
  </si>
  <si>
    <t>L =</t>
  </si>
  <si>
    <t>diametro:</t>
  </si>
  <si>
    <t>Carico permanente verticale caratteristico:</t>
  </si>
  <si>
    <t>MN</t>
  </si>
  <si>
    <t>Carico accidentale verticale caratteristico:</t>
  </si>
  <si>
    <t>Curve carico-cedimento</t>
  </si>
  <si>
    <t xml:space="preserve">Palo No 1 </t>
  </si>
  <si>
    <t xml:space="preserve">Palo No 2 </t>
  </si>
  <si>
    <t xml:space="preserve">Palo No 3 </t>
  </si>
  <si>
    <t>Q</t>
  </si>
  <si>
    <t xml:space="preserve">w  </t>
  </si>
  <si>
    <t>w/Q</t>
  </si>
  <si>
    <t>(MN)</t>
  </si>
  <si>
    <t>(mm)</t>
  </si>
  <si>
    <t>(mm/MN)</t>
  </si>
  <si>
    <t>Stima della resistenza con il metodo dell'iperbole di Chin</t>
  </si>
  <si>
    <t>Q = w / ( m + nw)</t>
  </si>
  <si>
    <t>(Il metodo di stima utilizzato non è prescritto dalla Normativa)</t>
  </si>
  <si>
    <t xml:space="preserve">Prova </t>
  </si>
  <si>
    <t>m =</t>
  </si>
  <si>
    <t>mm/MN</t>
  </si>
  <si>
    <r>
      <t>MN</t>
    </r>
    <r>
      <rPr>
        <vertAlign val="superscript"/>
        <sz val="10"/>
        <rFont val="Palatino Linotype"/>
        <family val="1"/>
      </rPr>
      <t>-1</t>
    </r>
    <r>
      <rPr>
        <sz val="10"/>
        <rFont val="Palatino Linotype"/>
        <family val="1"/>
      </rPr>
      <t xml:space="preserve"> </t>
    </r>
  </si>
  <si>
    <r>
      <t>R</t>
    </r>
    <r>
      <rPr>
        <vertAlign val="superscript"/>
        <sz val="10"/>
        <rFont val="Palatino Linotype"/>
        <family val="1"/>
      </rPr>
      <t>2</t>
    </r>
    <r>
      <rPr>
        <sz val="10"/>
        <rFont val="Palatino Linotype"/>
        <family val="1"/>
      </rPr>
      <t xml:space="preserve"> =</t>
    </r>
  </si>
  <si>
    <r>
      <t>w</t>
    </r>
    <r>
      <rPr>
        <vertAlign val="subscript"/>
        <sz val="10"/>
        <rFont val="Palatino Linotype"/>
        <family val="1"/>
      </rPr>
      <t>lim</t>
    </r>
    <r>
      <rPr>
        <sz val="10"/>
        <rFont val="Palatino Linotype"/>
        <family val="1"/>
      </rPr>
      <t xml:space="preserve"> (1) =</t>
    </r>
  </si>
  <si>
    <t>mm</t>
  </si>
  <si>
    <r>
      <t>Q</t>
    </r>
    <r>
      <rPr>
        <vertAlign val="subscript"/>
        <sz val="10"/>
        <rFont val="Palatino Linotype"/>
        <family val="1"/>
      </rPr>
      <t>lim</t>
    </r>
    <r>
      <rPr>
        <sz val="10"/>
        <rFont val="Palatino Linotype"/>
        <family val="1"/>
      </rPr>
      <t xml:space="preserve"> (1) =</t>
    </r>
  </si>
  <si>
    <r>
      <t>Q</t>
    </r>
    <r>
      <rPr>
        <vertAlign val="subscript"/>
        <sz val="10"/>
        <rFont val="Palatino Linotype"/>
        <family val="1"/>
      </rPr>
      <t>lim</t>
    </r>
    <r>
      <rPr>
        <sz val="10"/>
        <rFont val="Palatino Linotype"/>
        <family val="1"/>
      </rPr>
      <t xml:space="preserve"> (2) =</t>
    </r>
  </si>
  <si>
    <r>
      <t>Q</t>
    </r>
    <r>
      <rPr>
        <vertAlign val="subscript"/>
        <sz val="10"/>
        <rFont val="Palatino Linotype"/>
        <family val="1"/>
      </rPr>
      <t>lim</t>
    </r>
    <r>
      <rPr>
        <sz val="10"/>
        <rFont val="Palatino Linotype"/>
        <family val="1"/>
      </rPr>
      <t xml:space="preserve"> =</t>
    </r>
  </si>
  <si>
    <r>
      <t>Si stima il valore limite Q</t>
    </r>
    <r>
      <rPr>
        <vertAlign val="subscript"/>
        <sz val="10"/>
        <rFont val="Palatino Linotype"/>
        <family val="1"/>
      </rPr>
      <t>lim</t>
    </r>
    <r>
      <rPr>
        <sz val="10"/>
        <rFont val="Palatino Linotype"/>
        <family val="1"/>
      </rPr>
      <t xml:space="preserve"> di ciascuna prova di carico come media fra i valori stimati con i due seguenti metodi covenzionali:</t>
    </r>
  </si>
  <si>
    <r>
      <t>1° metodo: Q</t>
    </r>
    <r>
      <rPr>
        <vertAlign val="subscript"/>
        <sz val="10"/>
        <rFont val="Palatino Linotype"/>
        <family val="1"/>
      </rPr>
      <t>lim</t>
    </r>
    <r>
      <rPr>
        <sz val="10"/>
        <rFont val="Palatino Linotype"/>
        <family val="1"/>
      </rPr>
      <t>(1) è il carico in corrispondenza del quale il cedimento vale w</t>
    </r>
    <r>
      <rPr>
        <vertAlign val="subscript"/>
        <sz val="10"/>
        <rFont val="Palatino Linotype"/>
        <family val="1"/>
      </rPr>
      <t>lim</t>
    </r>
    <r>
      <rPr>
        <sz val="10"/>
        <rFont val="Palatino Linotype"/>
        <family val="1"/>
      </rPr>
      <t>(1) essendo w</t>
    </r>
    <r>
      <rPr>
        <vertAlign val="subscript"/>
        <sz val="10"/>
        <rFont val="Palatino Linotype"/>
        <family val="1"/>
      </rPr>
      <t>lim</t>
    </r>
    <r>
      <rPr>
        <sz val="10"/>
        <rFont val="Palatino Linotype"/>
        <family val="1"/>
      </rPr>
      <t>(1)/2 il cedimento per Q = 0,9 Q</t>
    </r>
    <r>
      <rPr>
        <vertAlign val="subscript"/>
        <sz val="10"/>
        <rFont val="Palatino Linotype"/>
        <family val="1"/>
      </rPr>
      <t>lim</t>
    </r>
    <r>
      <rPr>
        <sz val="10"/>
        <rFont val="Palatino Linotype"/>
        <family val="1"/>
      </rPr>
      <t>(1). Ciò equivale ad assumere w</t>
    </r>
    <r>
      <rPr>
        <vertAlign val="subscript"/>
        <sz val="10"/>
        <rFont val="Palatino Linotype"/>
        <family val="1"/>
      </rPr>
      <t>lim</t>
    </r>
    <r>
      <rPr>
        <sz val="10"/>
        <rFont val="Palatino Linotype"/>
        <family val="1"/>
      </rPr>
      <t>(1) = 8 m/n.</t>
    </r>
  </si>
  <si>
    <r>
      <t>2° metodo: Q</t>
    </r>
    <r>
      <rPr>
        <vertAlign val="subscript"/>
        <sz val="10"/>
        <rFont val="Palatino Linotype"/>
        <family val="1"/>
      </rPr>
      <t>lim</t>
    </r>
    <r>
      <rPr>
        <sz val="10"/>
        <rFont val="Palatino Linotype"/>
        <family val="1"/>
      </rPr>
      <t>(2) = 0,9/n.</t>
    </r>
  </si>
  <si>
    <r>
      <t>(R</t>
    </r>
    <r>
      <rPr>
        <vertAlign val="subscript"/>
        <sz val="10"/>
        <rFont val="Palatino Linotype"/>
        <family val="1"/>
      </rPr>
      <t>m</t>
    </r>
    <r>
      <rPr>
        <sz val="10"/>
        <rFont val="Palatino Linotype"/>
        <family val="1"/>
      </rPr>
      <t>)</t>
    </r>
    <r>
      <rPr>
        <vertAlign val="subscript"/>
        <sz val="10"/>
        <rFont val="Palatino Linotype"/>
        <family val="1"/>
      </rPr>
      <t>media</t>
    </r>
    <r>
      <rPr>
        <sz val="10"/>
        <rFont val="Palatino Linotype"/>
        <family val="1"/>
      </rPr>
      <t xml:space="preserve"> =</t>
    </r>
  </si>
  <si>
    <r>
      <t>R</t>
    </r>
    <r>
      <rPr>
        <vertAlign val="subscript"/>
        <sz val="10"/>
        <rFont val="Palatino Linotype"/>
        <family val="1"/>
      </rPr>
      <t>m</t>
    </r>
    <r>
      <rPr>
        <sz val="10"/>
        <rFont val="Palatino Linotype"/>
        <family val="1"/>
      </rPr>
      <t>1 =</t>
    </r>
  </si>
  <si>
    <t>Resistenza minima</t>
  </si>
  <si>
    <r>
      <t>(R</t>
    </r>
    <r>
      <rPr>
        <vertAlign val="subscript"/>
        <sz val="10"/>
        <rFont val="Palatino Linotype"/>
        <family val="1"/>
      </rPr>
      <t>m</t>
    </r>
    <r>
      <rPr>
        <sz val="10"/>
        <rFont val="Palatino Linotype"/>
        <family val="1"/>
      </rPr>
      <t>)</t>
    </r>
    <r>
      <rPr>
        <vertAlign val="subscript"/>
        <sz val="10"/>
        <rFont val="Palatino Linotype"/>
        <family val="1"/>
      </rPr>
      <t>min</t>
    </r>
    <r>
      <rPr>
        <sz val="10"/>
        <rFont val="Palatino Linotype"/>
        <family val="1"/>
      </rPr>
      <t xml:space="preserve"> =</t>
    </r>
  </si>
  <si>
    <r>
      <t>R</t>
    </r>
    <r>
      <rPr>
        <vertAlign val="subscript"/>
        <sz val="10"/>
        <rFont val="Palatino Linotype"/>
        <family val="1"/>
      </rPr>
      <t>m</t>
    </r>
    <r>
      <rPr>
        <sz val="10"/>
        <rFont val="Palatino Linotype"/>
        <family val="1"/>
      </rPr>
      <t>2 =</t>
    </r>
  </si>
  <si>
    <r>
      <t>R</t>
    </r>
    <r>
      <rPr>
        <vertAlign val="subscript"/>
        <sz val="10"/>
        <rFont val="Palatino Linotype"/>
        <family val="1"/>
      </rPr>
      <t>m</t>
    </r>
    <r>
      <rPr>
        <sz val="10"/>
        <rFont val="Palatino Linotype"/>
        <family val="1"/>
      </rPr>
      <t>3 =</t>
    </r>
  </si>
  <si>
    <r>
      <t>(R</t>
    </r>
    <r>
      <rPr>
        <vertAlign val="subscript"/>
        <sz val="10"/>
        <rFont val="Palatino Linotype"/>
        <family val="1"/>
      </rPr>
      <t>m</t>
    </r>
    <r>
      <rPr>
        <sz val="10"/>
        <rFont val="Palatino Linotype"/>
        <family val="1"/>
      </rPr>
      <t>)</t>
    </r>
    <r>
      <rPr>
        <vertAlign val="subscript"/>
        <sz val="10"/>
        <rFont val="Palatino Linotype"/>
        <family val="1"/>
      </rPr>
      <t>media</t>
    </r>
    <r>
      <rPr>
        <sz val="10"/>
        <rFont val="Palatino Linotype"/>
        <family val="1"/>
      </rPr>
      <t xml:space="preserve"> / </t>
    </r>
    <r>
      <rPr>
        <sz val="10"/>
        <rFont val="Symbol"/>
        <family val="1"/>
        <charset val="2"/>
      </rPr>
      <t>x</t>
    </r>
    <r>
      <rPr>
        <vertAlign val="subscript"/>
        <sz val="10"/>
        <rFont val="Palatino Linotype"/>
        <family val="1"/>
      </rPr>
      <t>1</t>
    </r>
    <r>
      <rPr>
        <sz val="10"/>
        <rFont val="Palatino Linotype"/>
        <family val="1"/>
      </rPr>
      <t xml:space="preserve"> =</t>
    </r>
  </si>
  <si>
    <r>
      <t>(R</t>
    </r>
    <r>
      <rPr>
        <vertAlign val="subscript"/>
        <sz val="10"/>
        <rFont val="Palatino Linotype"/>
        <family val="1"/>
      </rPr>
      <t>m</t>
    </r>
    <r>
      <rPr>
        <sz val="10"/>
        <rFont val="Palatino Linotype"/>
        <family val="1"/>
      </rPr>
      <t>)</t>
    </r>
    <r>
      <rPr>
        <vertAlign val="subscript"/>
        <sz val="10"/>
        <rFont val="Palatino Linotype"/>
        <family val="1"/>
      </rPr>
      <t>min</t>
    </r>
    <r>
      <rPr>
        <sz val="10"/>
        <rFont val="Palatino Linotype"/>
        <family val="1"/>
      </rPr>
      <t xml:space="preserve"> / </t>
    </r>
    <r>
      <rPr>
        <sz val="10"/>
        <rFont val="Symbol"/>
        <family val="1"/>
        <charset val="2"/>
      </rPr>
      <t>x</t>
    </r>
    <r>
      <rPr>
        <vertAlign val="subscript"/>
        <sz val="10"/>
        <rFont val="Palatino Linotype"/>
        <family val="1"/>
      </rPr>
      <t>2</t>
    </r>
    <r>
      <rPr>
        <sz val="10"/>
        <rFont val="Palatino Linotype"/>
        <family val="1"/>
      </rPr>
      <t xml:space="preserve"> =</t>
    </r>
  </si>
  <si>
    <t xml:space="preserve">Valore caratteristico della resistenza: </t>
  </si>
  <si>
    <r>
      <t>R</t>
    </r>
    <r>
      <rPr>
        <vertAlign val="subscript"/>
        <sz val="10"/>
        <rFont val="Palatino Linotype"/>
        <family val="1"/>
      </rPr>
      <t>c,k</t>
    </r>
    <r>
      <rPr>
        <sz val="10"/>
        <rFont val="Palatino Linotype"/>
        <family val="1"/>
      </rPr>
      <t xml:space="preserve"> =</t>
    </r>
  </si>
  <si>
    <r>
      <t>E</t>
    </r>
    <r>
      <rPr>
        <vertAlign val="subscript"/>
        <sz val="10"/>
        <rFont val="Palatino Linotype"/>
        <family val="1"/>
      </rPr>
      <t>d</t>
    </r>
    <r>
      <rPr>
        <sz val="10"/>
        <rFont val="Palatino Linotype"/>
        <family val="1"/>
      </rPr>
      <t xml:space="preserve"> = </t>
    </r>
    <r>
      <rPr>
        <sz val="10"/>
        <rFont val="Symbol"/>
        <family val="1"/>
        <charset val="2"/>
      </rPr>
      <t>g</t>
    </r>
    <r>
      <rPr>
        <vertAlign val="subscript"/>
        <sz val="10"/>
        <rFont val="Palatino Linotype"/>
        <family val="1"/>
      </rPr>
      <t>G</t>
    </r>
    <r>
      <rPr>
        <sz val="10"/>
        <rFont val="Palatino Linotype"/>
        <family val="1"/>
      </rPr>
      <t xml:space="preserve"> G</t>
    </r>
    <r>
      <rPr>
        <vertAlign val="subscript"/>
        <sz val="10"/>
        <rFont val="Palatino Linotype"/>
        <family val="1"/>
      </rPr>
      <t>k</t>
    </r>
    <r>
      <rPr>
        <sz val="10"/>
        <rFont val="Palatino Linotype"/>
        <family val="1"/>
      </rPr>
      <t xml:space="preserve"> + </t>
    </r>
    <r>
      <rPr>
        <sz val="10"/>
        <rFont val="Symbol"/>
        <family val="1"/>
        <charset val="2"/>
      </rPr>
      <t>g</t>
    </r>
    <r>
      <rPr>
        <vertAlign val="subscript"/>
        <sz val="10"/>
        <rFont val="Palatino Linotype"/>
        <family val="1"/>
      </rPr>
      <t>Q</t>
    </r>
    <r>
      <rPr>
        <sz val="10"/>
        <rFont val="Palatino Linotype"/>
        <family val="1"/>
      </rPr>
      <t xml:space="preserve"> Q</t>
    </r>
    <r>
      <rPr>
        <vertAlign val="subscript"/>
        <sz val="10"/>
        <rFont val="Palatino Linotype"/>
        <family val="1"/>
      </rPr>
      <t>k</t>
    </r>
  </si>
  <si>
    <t>valore di progetto dell'azione</t>
  </si>
  <si>
    <r>
      <t>g</t>
    </r>
    <r>
      <rPr>
        <vertAlign val="subscript"/>
        <sz val="10"/>
        <rFont val="Palatino Linotype"/>
        <family val="1"/>
      </rPr>
      <t>G</t>
    </r>
    <r>
      <rPr>
        <sz val="10"/>
        <rFont val="Palatino Linotype"/>
        <family val="1"/>
      </rPr>
      <t xml:space="preserve"> =</t>
    </r>
  </si>
  <si>
    <r>
      <t>g</t>
    </r>
    <r>
      <rPr>
        <vertAlign val="subscript"/>
        <sz val="10"/>
        <rFont val="Palatino Linotype"/>
        <family val="1"/>
      </rPr>
      <t>Q</t>
    </r>
    <r>
      <rPr>
        <sz val="10"/>
        <rFont val="Palatino Linotype"/>
        <family val="1"/>
      </rPr>
      <t xml:space="preserve"> =</t>
    </r>
  </si>
  <si>
    <r>
      <t>R</t>
    </r>
    <r>
      <rPr>
        <vertAlign val="subscript"/>
        <sz val="10"/>
        <rFont val="Palatino Linotype"/>
        <family val="1"/>
      </rPr>
      <t>d</t>
    </r>
    <r>
      <rPr>
        <sz val="10"/>
        <rFont val="Palatino Linotype"/>
        <family val="1"/>
      </rPr>
      <t xml:space="preserve"> = R</t>
    </r>
    <r>
      <rPr>
        <vertAlign val="subscript"/>
        <sz val="10"/>
        <rFont val="Palatino Linotype"/>
        <family val="1"/>
      </rPr>
      <t>c,k</t>
    </r>
    <r>
      <rPr>
        <sz val="10"/>
        <rFont val="Palatino Linotype"/>
        <family val="1"/>
      </rPr>
      <t>/</t>
    </r>
    <r>
      <rPr>
        <sz val="10"/>
        <rFont val="Symbol"/>
        <family val="1"/>
        <charset val="2"/>
      </rPr>
      <t>g</t>
    </r>
    <r>
      <rPr>
        <vertAlign val="subscript"/>
        <sz val="10"/>
        <rFont val="Palatino Linotype"/>
        <family val="1"/>
      </rPr>
      <t>t</t>
    </r>
    <r>
      <rPr>
        <sz val="10"/>
        <rFont val="Palatino Linotype"/>
        <family val="1"/>
      </rPr>
      <t xml:space="preserve"> </t>
    </r>
  </si>
  <si>
    <t>valore di progetto della resistenza:</t>
  </si>
  <si>
    <r>
      <t>g</t>
    </r>
    <r>
      <rPr>
        <vertAlign val="subscript"/>
        <sz val="10"/>
        <rFont val="Palatino Linotype"/>
        <family val="1"/>
      </rPr>
      <t>t</t>
    </r>
    <r>
      <rPr>
        <sz val="10"/>
        <rFont val="Palatino Linotype"/>
        <family val="1"/>
      </rPr>
      <t xml:space="preserve"> =</t>
    </r>
  </si>
  <si>
    <r>
      <t>R</t>
    </r>
    <r>
      <rPr>
        <vertAlign val="subscript"/>
        <sz val="10"/>
        <rFont val="Palatino Linotype"/>
        <family val="1"/>
      </rPr>
      <t>d</t>
    </r>
    <r>
      <rPr>
        <sz val="10"/>
        <rFont val="Palatino Linotype"/>
        <family val="1"/>
      </rPr>
      <t xml:space="preserve"> =</t>
    </r>
  </si>
  <si>
    <t>(da Tabella 6.4.II colonna R3 - pali ad elica continua)</t>
  </si>
  <si>
    <t xml:space="preserve">Palo isolato trivellato in argilla </t>
  </si>
  <si>
    <t>carico permanente verticale caratteristico:</t>
  </si>
  <si>
    <t>carico accidentale verticale caratteristico:</t>
  </si>
  <si>
    <t>La resistenza al taglio in condizioni non drenate è stata determinata con prove di laboratorio su campioni estratti da tre fori di sondaggio.</t>
  </si>
  <si>
    <t>z (m)</t>
  </si>
  <si>
    <t>S1</t>
  </si>
  <si>
    <t>S2</t>
  </si>
  <si>
    <t>S3</t>
  </si>
  <si>
    <r>
      <t>c</t>
    </r>
    <r>
      <rPr>
        <vertAlign val="subscript"/>
        <sz val="10"/>
        <rFont val="Palatino Linotype"/>
        <family val="1"/>
      </rPr>
      <t>u</t>
    </r>
    <r>
      <rPr>
        <sz val="10"/>
        <rFont val="Palatino Linotype"/>
        <family val="1"/>
      </rPr>
      <t xml:space="preserve"> (kPa)</t>
    </r>
  </si>
  <si>
    <r>
      <t>N</t>
    </r>
    <r>
      <rPr>
        <vertAlign val="subscript"/>
        <sz val="10"/>
        <rFont val="Palatino Linotype"/>
        <family val="1"/>
      </rPr>
      <t>c</t>
    </r>
    <r>
      <rPr>
        <sz val="10"/>
        <rFont val="Palatino Linotype"/>
        <family val="1"/>
      </rPr>
      <t xml:space="preserve"> =</t>
    </r>
  </si>
  <si>
    <t>n</t>
  </si>
  <si>
    <r>
      <t>G</t>
    </r>
    <r>
      <rPr>
        <vertAlign val="subscript"/>
        <sz val="10"/>
        <color indexed="63"/>
        <rFont val="Palatino Linotype"/>
        <family val="1"/>
      </rPr>
      <t>k</t>
    </r>
    <r>
      <rPr>
        <sz val="10"/>
        <color indexed="63"/>
        <rFont val="Palatino Linotype"/>
        <family val="1"/>
      </rPr>
      <t xml:space="preserve"> =</t>
    </r>
  </si>
  <si>
    <r>
      <t>Q</t>
    </r>
    <r>
      <rPr>
        <vertAlign val="subscript"/>
        <sz val="10"/>
        <color indexed="63"/>
        <rFont val="Palatino Linotype"/>
        <family val="1"/>
      </rPr>
      <t>k</t>
    </r>
    <r>
      <rPr>
        <sz val="10"/>
        <color indexed="63"/>
        <rFont val="Palatino Linotype"/>
        <family val="1"/>
      </rPr>
      <t xml:space="preserve"> =</t>
    </r>
  </si>
  <si>
    <t>Base</t>
  </si>
  <si>
    <t>Laterale</t>
  </si>
  <si>
    <r>
      <t>Q</t>
    </r>
    <r>
      <rPr>
        <vertAlign val="subscript"/>
        <sz val="10"/>
        <color indexed="63"/>
        <rFont val="Palatino Linotype"/>
        <family val="1"/>
      </rPr>
      <t>lim</t>
    </r>
    <r>
      <rPr>
        <sz val="10"/>
        <color indexed="63"/>
        <rFont val="Palatino Linotype"/>
        <family val="1"/>
      </rPr>
      <t xml:space="preserve"> = Q</t>
    </r>
    <r>
      <rPr>
        <vertAlign val="subscript"/>
        <sz val="10"/>
        <color indexed="63"/>
        <rFont val="Palatino Linotype"/>
        <family val="1"/>
      </rPr>
      <t>s</t>
    </r>
    <r>
      <rPr>
        <sz val="10"/>
        <color indexed="63"/>
        <rFont val="Palatino Linotype"/>
        <family val="1"/>
      </rPr>
      <t xml:space="preserve"> + Q</t>
    </r>
    <r>
      <rPr>
        <vertAlign val="subscript"/>
        <sz val="10"/>
        <color indexed="63"/>
        <rFont val="Palatino Linotype"/>
        <family val="1"/>
      </rPr>
      <t>p</t>
    </r>
    <r>
      <rPr>
        <sz val="10"/>
        <color indexed="63"/>
        <rFont val="Palatino Linotype"/>
        <family val="1"/>
      </rPr>
      <t xml:space="preserve"> </t>
    </r>
  </si>
  <si>
    <r>
      <t>Q</t>
    </r>
    <r>
      <rPr>
        <vertAlign val="subscript"/>
        <sz val="10"/>
        <color indexed="63"/>
        <rFont val="Palatino Linotype"/>
        <family val="1"/>
      </rPr>
      <t>s</t>
    </r>
    <r>
      <rPr>
        <sz val="10"/>
        <color indexed="63"/>
        <rFont val="Palatino Linotype"/>
        <family val="1"/>
      </rPr>
      <t xml:space="preserve"> = </t>
    </r>
    <r>
      <rPr>
        <sz val="10"/>
        <color indexed="63"/>
        <rFont val="Symbol"/>
        <family val="1"/>
        <charset val="2"/>
      </rPr>
      <t>p</t>
    </r>
    <r>
      <rPr>
        <sz val="10"/>
        <color indexed="63"/>
        <rFont val="Palatino Linotype"/>
        <family val="1"/>
      </rPr>
      <t xml:space="preserve">dL </t>
    </r>
    <r>
      <rPr>
        <sz val="10"/>
        <color indexed="63"/>
        <rFont val="Symbol"/>
        <family val="1"/>
        <charset val="2"/>
      </rPr>
      <t xml:space="preserve">a </t>
    </r>
    <r>
      <rPr>
        <sz val="10"/>
        <color indexed="63"/>
        <rFont val="Palatino Linotype"/>
        <family val="1"/>
      </rPr>
      <t>c</t>
    </r>
    <r>
      <rPr>
        <vertAlign val="subscript"/>
        <sz val="10"/>
        <color indexed="63"/>
        <rFont val="Palatino Linotype"/>
        <family val="1"/>
      </rPr>
      <t>u,m</t>
    </r>
    <r>
      <rPr>
        <sz val="10"/>
        <color indexed="63"/>
        <rFont val="Palatino Linotype"/>
        <family val="1"/>
      </rPr>
      <t xml:space="preserve"> </t>
    </r>
  </si>
  <si>
    <r>
      <t>p</t>
    </r>
    <r>
      <rPr>
        <sz val="10"/>
        <color indexed="63"/>
        <rFont val="Palatino Linotype"/>
        <family val="1"/>
      </rPr>
      <t>dL</t>
    </r>
    <r>
      <rPr>
        <sz val="10"/>
        <color indexed="63"/>
        <rFont val="Symbol"/>
        <family val="1"/>
        <charset val="2"/>
      </rPr>
      <t>a</t>
    </r>
    <r>
      <rPr>
        <sz val="10"/>
        <color indexed="63"/>
        <rFont val="Palatino Linotype"/>
        <family val="1"/>
      </rPr>
      <t xml:space="preserve"> =</t>
    </r>
  </si>
  <si>
    <r>
      <t>g</t>
    </r>
    <r>
      <rPr>
        <vertAlign val="subscript"/>
        <sz val="10"/>
        <color indexed="63"/>
        <rFont val="Times New Roman"/>
        <family val="1"/>
      </rPr>
      <t>b</t>
    </r>
    <r>
      <rPr>
        <sz val="10"/>
        <color indexed="63"/>
        <rFont val="Times New Roman"/>
        <family val="1"/>
      </rPr>
      <t xml:space="preserve"> </t>
    </r>
  </si>
  <si>
    <r>
      <t>g</t>
    </r>
    <r>
      <rPr>
        <vertAlign val="subscript"/>
        <sz val="10"/>
        <color indexed="63"/>
        <rFont val="Times New Roman"/>
        <family val="1"/>
      </rPr>
      <t>s</t>
    </r>
    <r>
      <rPr>
        <sz val="10"/>
        <color indexed="63"/>
        <rFont val="Times New Roman"/>
        <family val="1"/>
      </rPr>
      <t xml:space="preserve"> </t>
    </r>
  </si>
  <si>
    <t>Totale</t>
  </si>
  <si>
    <t>[6.4.1]</t>
  </si>
  <si>
    <r>
      <t>Se il valore caratteristico della resistenza a compressione del palo, R</t>
    </r>
    <r>
      <rPr>
        <vertAlign val="subscript"/>
        <sz val="10"/>
        <rFont val="Palatino Linotype"/>
        <family val="1"/>
      </rPr>
      <t>c,k</t>
    </r>
    <r>
      <rPr>
        <sz val="10"/>
        <rFont val="Palatino Linotype"/>
        <family val="1"/>
      </rPr>
      <t>, o a trazione, R</t>
    </r>
    <r>
      <rPr>
        <vertAlign val="subscript"/>
        <sz val="10"/>
        <rFont val="Palatino Linotype"/>
        <family val="1"/>
      </rPr>
      <t>t,k</t>
    </r>
    <r>
      <rPr>
        <sz val="10"/>
        <rFont val="Palatino Linotype"/>
        <family val="1"/>
      </rPr>
      <t>, è dedotto dai corrispondenti valori R</t>
    </r>
    <r>
      <rPr>
        <vertAlign val="subscript"/>
        <sz val="10"/>
        <rFont val="Palatino Linotype"/>
        <family val="1"/>
      </rPr>
      <t>c,m</t>
    </r>
    <r>
      <rPr>
        <sz val="10"/>
        <rFont val="Palatino Linotype"/>
        <family val="1"/>
      </rPr>
      <t xml:space="preserve"> o R</t>
    </r>
    <r>
      <rPr>
        <vertAlign val="subscript"/>
        <sz val="10"/>
        <rFont val="Palatino Linotype"/>
        <family val="1"/>
      </rPr>
      <t>t,m</t>
    </r>
    <r>
      <rPr>
        <sz val="10"/>
        <rFont val="Palatino Linotype"/>
        <family val="1"/>
      </rPr>
      <t>, ottenuti elaborando i risultati di una o più prove di carico di progetto, il valore caratteristico della resistenza a compressione e a trazione è pari al minore dei valori ottenuti applicando al valore medio e al valore minimo delle resistenze misurate i fattori di correlazione</t>
    </r>
    <r>
      <rPr>
        <sz val="10"/>
        <rFont val="Symbol"/>
        <family val="1"/>
        <charset val="2"/>
      </rPr>
      <t xml:space="preserve"> x </t>
    </r>
    <r>
      <rPr>
        <sz val="10"/>
        <rFont val="Palatino Linotype"/>
        <family val="1"/>
      </rPr>
      <t>riportati nella Tab. 6.4.III, in funzione del numero n di prove di carico su pali pilota:</t>
    </r>
  </si>
  <si>
    <r>
      <rPr>
        <sz val="10"/>
        <rFont val="Symbol"/>
        <family val="1"/>
        <charset val="2"/>
      </rPr>
      <t>x</t>
    </r>
    <r>
      <rPr>
        <vertAlign val="subscript"/>
        <sz val="10"/>
        <rFont val="Palatino Linotype"/>
        <family val="1"/>
      </rPr>
      <t>1</t>
    </r>
    <r>
      <rPr>
        <sz val="10"/>
        <rFont val="Palatino Linotype"/>
        <family val="1"/>
      </rPr>
      <t xml:space="preserve"> =  </t>
    </r>
  </si>
  <si>
    <r>
      <rPr>
        <sz val="10"/>
        <rFont val="Symbol"/>
        <family val="1"/>
        <charset val="2"/>
      </rPr>
      <t>x</t>
    </r>
    <r>
      <rPr>
        <vertAlign val="subscript"/>
        <sz val="10"/>
        <rFont val="Palatino Linotype"/>
        <family val="1"/>
      </rPr>
      <t>2</t>
    </r>
    <r>
      <rPr>
        <sz val="10"/>
        <rFont val="Palatino Linotype"/>
        <family val="1"/>
      </rPr>
      <t xml:space="preserve"> =  </t>
    </r>
  </si>
  <si>
    <t>da cui:</t>
  </si>
  <si>
    <t>Resistenza misurata nella prima prova di carico:</t>
  </si>
  <si>
    <t>Resistenza misurata nella seconda prova di carico:</t>
  </si>
  <si>
    <t>Resistenza misurata nella terza prova di carico:</t>
  </si>
  <si>
    <t>Resistenza media:</t>
  </si>
  <si>
    <t>Verifica allo SLU di collasso per carico limite assiale (GEO)</t>
  </si>
  <si>
    <r>
      <t>Resistenza di un palo da prove di carico assiale secondo NTC 2018 (</t>
    </r>
    <r>
      <rPr>
        <b/>
        <sz val="10"/>
        <rFont val="Calibri"/>
        <family val="2"/>
      </rPr>
      <t>§</t>
    </r>
    <r>
      <rPr>
        <b/>
        <sz val="10"/>
        <rFont val="Palatino Linotype"/>
        <family val="1"/>
      </rPr>
      <t xml:space="preserve"> 6.4.3.1.1).</t>
    </r>
  </si>
  <si>
    <r>
      <t>Resistenza di un palo da valori caratteristici dei parametri di progetto secondo NTC 2018                             (</t>
    </r>
    <r>
      <rPr>
        <b/>
        <sz val="10"/>
        <rFont val="Calibri"/>
        <family val="2"/>
      </rPr>
      <t>§</t>
    </r>
    <r>
      <rPr>
        <b/>
        <sz val="10"/>
        <rFont val="Palatino Linotype"/>
        <family val="1"/>
      </rPr>
      <t xml:space="preserve"> 6.4.3.1.1).</t>
    </r>
  </si>
  <si>
    <r>
      <t>m</t>
    </r>
    <r>
      <rPr>
        <vertAlign val="superscript"/>
        <sz val="10"/>
        <rFont val="Palatino Linotype"/>
        <family val="1"/>
      </rPr>
      <t>2</t>
    </r>
  </si>
  <si>
    <r>
      <rPr>
        <sz val="10"/>
        <rFont val="Symbol"/>
        <family val="1"/>
        <charset val="2"/>
      </rPr>
      <t>a</t>
    </r>
    <r>
      <rPr>
        <sz val="10"/>
        <rFont val="Palatino Linotype"/>
        <family val="1"/>
      </rPr>
      <t xml:space="preserve"> =</t>
    </r>
  </si>
  <si>
    <r>
      <t>c</t>
    </r>
    <r>
      <rPr>
        <vertAlign val="subscript"/>
        <sz val="10"/>
        <rFont val="Palatino Linotype"/>
        <family val="1"/>
      </rPr>
      <t>u,b</t>
    </r>
    <r>
      <rPr>
        <sz val="10"/>
        <rFont val="Palatino Linotype"/>
        <family val="1"/>
      </rPr>
      <t xml:space="preserve"> </t>
    </r>
  </si>
  <si>
    <r>
      <t>c</t>
    </r>
    <r>
      <rPr>
        <vertAlign val="subscript"/>
        <sz val="10"/>
        <rFont val="Palatino Linotype"/>
        <family val="1"/>
      </rPr>
      <t>u,m</t>
    </r>
    <r>
      <rPr>
        <sz val="10"/>
        <rFont val="Palatino Linotype"/>
        <family val="1"/>
      </rPr>
      <t xml:space="preserve"> </t>
    </r>
  </si>
  <si>
    <r>
      <t>valore di c</t>
    </r>
    <r>
      <rPr>
        <vertAlign val="subscript"/>
        <sz val="10"/>
        <rFont val="Palatino Linotype"/>
        <family val="1"/>
      </rPr>
      <t>u</t>
    </r>
    <r>
      <rPr>
        <sz val="10"/>
        <rFont val="Palatino Linotype"/>
        <family val="1"/>
      </rPr>
      <t xml:space="preserve"> per il calcolo della portata di base</t>
    </r>
  </si>
  <si>
    <r>
      <t>valore di c</t>
    </r>
    <r>
      <rPr>
        <vertAlign val="subscript"/>
        <sz val="10"/>
        <rFont val="Palatino Linotype"/>
        <family val="1"/>
      </rPr>
      <t>u</t>
    </r>
    <r>
      <rPr>
        <sz val="10"/>
        <rFont val="Palatino Linotype"/>
        <family val="1"/>
      </rPr>
      <t xml:space="preserve"> per il calcolo della portata di laterale</t>
    </r>
  </si>
  <si>
    <t>valore medio da (L-4d) a (L+d)</t>
  </si>
  <si>
    <t>valore medio da p.c. a L</t>
  </si>
  <si>
    <t>L-4d =</t>
  </si>
  <si>
    <t>L+d =</t>
  </si>
  <si>
    <t>[6.4.3]</t>
  </si>
  <si>
    <t>per</t>
  </si>
  <si>
    <t xml:space="preserve">n = </t>
  </si>
  <si>
    <r>
      <rPr>
        <sz val="10"/>
        <color indexed="63"/>
        <rFont val="Symbol"/>
        <family val="1"/>
        <charset val="2"/>
      </rPr>
      <t>x</t>
    </r>
    <r>
      <rPr>
        <vertAlign val="subscript"/>
        <sz val="10"/>
        <color indexed="63"/>
        <rFont val="Palatino Linotype"/>
        <family val="1"/>
      </rPr>
      <t>3</t>
    </r>
    <r>
      <rPr>
        <sz val="10"/>
        <color indexed="63"/>
        <rFont val="Palatino Linotype"/>
        <family val="1"/>
      </rPr>
      <t xml:space="preserve"> =</t>
    </r>
  </si>
  <si>
    <r>
      <rPr>
        <sz val="10"/>
        <color indexed="63"/>
        <rFont val="Symbol"/>
        <family val="1"/>
        <charset val="2"/>
      </rPr>
      <t>x</t>
    </r>
    <r>
      <rPr>
        <vertAlign val="subscript"/>
        <sz val="10"/>
        <color indexed="63"/>
        <rFont val="Palatino Linotype"/>
        <family val="1"/>
      </rPr>
      <t>4</t>
    </r>
    <r>
      <rPr>
        <sz val="10"/>
        <color indexed="63"/>
        <rFont val="Palatino Linotype"/>
        <family val="1"/>
      </rPr>
      <t xml:space="preserve"> =</t>
    </r>
  </si>
  <si>
    <t>coefficienti parziali per pali trivellati:</t>
  </si>
  <si>
    <t>base</t>
  </si>
  <si>
    <t>laterale in compressione</t>
  </si>
  <si>
    <r>
      <rPr>
        <sz val="10"/>
        <rFont val="Symbol"/>
        <family val="1"/>
        <charset val="2"/>
      </rPr>
      <t>g</t>
    </r>
    <r>
      <rPr>
        <vertAlign val="subscript"/>
        <sz val="10"/>
        <rFont val="Palatino Linotype"/>
        <family val="1"/>
      </rPr>
      <t>b</t>
    </r>
    <r>
      <rPr>
        <sz val="10"/>
        <rFont val="Palatino Linotype"/>
        <family val="1"/>
      </rPr>
      <t xml:space="preserve"> =</t>
    </r>
  </si>
  <si>
    <r>
      <rPr>
        <sz val="10"/>
        <rFont val="Symbol"/>
        <family val="1"/>
        <charset val="2"/>
      </rPr>
      <t>g</t>
    </r>
    <r>
      <rPr>
        <vertAlign val="subscript"/>
        <sz val="10"/>
        <rFont val="Palatino Linotype"/>
        <family val="1"/>
      </rPr>
      <t>s</t>
    </r>
    <r>
      <rPr>
        <sz val="10"/>
        <rFont val="Palatino Linotype"/>
        <family val="1"/>
      </rPr>
      <t xml:space="preserve"> =</t>
    </r>
  </si>
  <si>
    <r>
      <t>p(</t>
    </r>
    <r>
      <rPr>
        <sz val="10"/>
        <color indexed="63"/>
        <rFont val="Palatino Linotype"/>
        <family val="1"/>
      </rPr>
      <t>d</t>
    </r>
    <r>
      <rPr>
        <vertAlign val="superscript"/>
        <sz val="10"/>
        <color indexed="63"/>
        <rFont val="Palatino Linotype"/>
        <family val="1"/>
      </rPr>
      <t>2</t>
    </r>
    <r>
      <rPr>
        <sz val="10"/>
        <color indexed="63"/>
        <rFont val="Palatino Linotype"/>
        <family val="1"/>
      </rPr>
      <t>/4) Nc =</t>
    </r>
  </si>
  <si>
    <r>
      <t>Q</t>
    </r>
    <r>
      <rPr>
        <vertAlign val="subscript"/>
        <sz val="10"/>
        <rFont val="Palatino Linotype"/>
        <family val="1"/>
      </rPr>
      <t>p</t>
    </r>
    <r>
      <rPr>
        <sz val="10"/>
        <rFont val="Palatino Linotype"/>
        <family val="1"/>
      </rPr>
      <t xml:space="preserve"> = </t>
    </r>
    <r>
      <rPr>
        <sz val="10"/>
        <rFont val="Symbol"/>
        <family val="1"/>
        <charset val="2"/>
      </rPr>
      <t xml:space="preserve">p </t>
    </r>
    <r>
      <rPr>
        <sz val="10"/>
        <rFont val="Palatino Linotype"/>
        <family val="1"/>
      </rPr>
      <t>(d</t>
    </r>
    <r>
      <rPr>
        <vertAlign val="superscript"/>
        <sz val="10"/>
        <rFont val="Palatino Linotype"/>
        <family val="1"/>
      </rPr>
      <t>2</t>
    </r>
    <r>
      <rPr>
        <sz val="10"/>
        <rFont val="Palatino Linotype"/>
        <family val="1"/>
      </rPr>
      <t>/4) N</t>
    </r>
    <r>
      <rPr>
        <vertAlign val="subscript"/>
        <sz val="10"/>
        <rFont val="Palatino Linotype"/>
        <family val="1"/>
      </rPr>
      <t>c</t>
    </r>
    <r>
      <rPr>
        <sz val="10"/>
        <rFont val="Palatino Linotype"/>
        <family val="1"/>
      </rPr>
      <t xml:space="preserve"> c</t>
    </r>
    <r>
      <rPr>
        <vertAlign val="subscript"/>
        <sz val="10"/>
        <rFont val="Palatino Linotype"/>
        <family val="1"/>
      </rPr>
      <t>u,b</t>
    </r>
  </si>
  <si>
    <t>(kN)</t>
  </si>
  <si>
    <r>
      <t>(R</t>
    </r>
    <r>
      <rPr>
        <vertAlign val="subscript"/>
        <sz val="10"/>
        <rFont val="Palatino Linotype"/>
        <family val="1"/>
      </rPr>
      <t>c,cal</t>
    </r>
    <r>
      <rPr>
        <sz val="10"/>
        <rFont val="Palatino Linotype"/>
        <family val="1"/>
      </rPr>
      <t>)</t>
    </r>
    <r>
      <rPr>
        <vertAlign val="subscript"/>
        <sz val="10"/>
        <rFont val="Palatino Linotype"/>
        <family val="1"/>
      </rPr>
      <t>media</t>
    </r>
  </si>
  <si>
    <r>
      <t>(R</t>
    </r>
    <r>
      <rPr>
        <vertAlign val="subscript"/>
        <sz val="10"/>
        <rFont val="Palatino Linotype"/>
        <family val="1"/>
      </rPr>
      <t>c,cal</t>
    </r>
    <r>
      <rPr>
        <sz val="10"/>
        <rFont val="Palatino Linotype"/>
        <family val="1"/>
      </rPr>
      <t>)</t>
    </r>
    <r>
      <rPr>
        <vertAlign val="subscript"/>
        <sz val="10"/>
        <rFont val="Palatino Linotype"/>
        <family val="1"/>
      </rPr>
      <t>min</t>
    </r>
  </si>
  <si>
    <r>
      <t>R</t>
    </r>
    <r>
      <rPr>
        <vertAlign val="subscript"/>
        <sz val="10"/>
        <rFont val="Palatino Linotype"/>
        <family val="1"/>
      </rPr>
      <t>c,cal</t>
    </r>
    <r>
      <rPr>
        <sz val="10"/>
        <rFont val="Palatino Linotype"/>
        <family val="1"/>
      </rPr>
      <t xml:space="preserve"> = Q</t>
    </r>
    <r>
      <rPr>
        <vertAlign val="subscript"/>
        <sz val="10"/>
        <rFont val="Palatino Linotype"/>
        <family val="1"/>
      </rPr>
      <t>s</t>
    </r>
    <r>
      <rPr>
        <sz val="10"/>
        <rFont val="Palatino Linotype"/>
        <family val="1"/>
      </rPr>
      <t xml:space="preserve"> </t>
    </r>
  </si>
  <si>
    <r>
      <t>R</t>
    </r>
    <r>
      <rPr>
        <vertAlign val="subscript"/>
        <sz val="10"/>
        <rFont val="Palatino Linotype"/>
        <family val="1"/>
      </rPr>
      <t>c,cal</t>
    </r>
    <r>
      <rPr>
        <sz val="10"/>
        <rFont val="Palatino Linotype"/>
        <family val="1"/>
      </rPr>
      <t xml:space="preserve"> = Q</t>
    </r>
    <r>
      <rPr>
        <vertAlign val="subscript"/>
        <sz val="10"/>
        <rFont val="Palatino Linotype"/>
        <family val="1"/>
      </rPr>
      <t>p</t>
    </r>
    <r>
      <rPr>
        <sz val="10"/>
        <rFont val="Palatino Linotype"/>
        <family val="1"/>
      </rPr>
      <t xml:space="preserve"> </t>
    </r>
  </si>
  <si>
    <r>
      <t>(R</t>
    </r>
    <r>
      <rPr>
        <vertAlign val="subscript"/>
        <sz val="10"/>
        <rFont val="Palatino Linotype"/>
        <family val="1"/>
      </rPr>
      <t>c,cal</t>
    </r>
    <r>
      <rPr>
        <sz val="10"/>
        <rFont val="Palatino Linotype"/>
        <family val="1"/>
      </rPr>
      <t>)</t>
    </r>
    <r>
      <rPr>
        <vertAlign val="subscript"/>
        <sz val="10"/>
        <rFont val="Palatino Linotype"/>
        <family val="1"/>
      </rPr>
      <t>media</t>
    </r>
    <r>
      <rPr>
        <sz val="10"/>
        <rFont val="Palatino Linotype"/>
        <family val="1"/>
      </rPr>
      <t>/</t>
    </r>
    <r>
      <rPr>
        <sz val="10"/>
        <rFont val="Symbol"/>
        <family val="1"/>
        <charset val="2"/>
      </rPr>
      <t>x</t>
    </r>
    <r>
      <rPr>
        <vertAlign val="subscript"/>
        <sz val="10"/>
        <rFont val="Palatino Linotype"/>
        <family val="1"/>
      </rPr>
      <t>3</t>
    </r>
    <r>
      <rPr>
        <sz val="10"/>
        <rFont val="Palatino Linotype"/>
        <family val="1"/>
      </rPr>
      <t xml:space="preserve"> </t>
    </r>
  </si>
  <si>
    <r>
      <t>(R</t>
    </r>
    <r>
      <rPr>
        <vertAlign val="subscript"/>
        <sz val="10"/>
        <rFont val="Palatino Linotype"/>
        <family val="1"/>
      </rPr>
      <t>c,cal</t>
    </r>
    <r>
      <rPr>
        <sz val="10"/>
        <rFont val="Palatino Linotype"/>
        <family val="1"/>
      </rPr>
      <t>)</t>
    </r>
    <r>
      <rPr>
        <vertAlign val="subscript"/>
        <sz val="10"/>
        <rFont val="Palatino Linotype"/>
        <family val="1"/>
      </rPr>
      <t>min</t>
    </r>
    <r>
      <rPr>
        <sz val="10"/>
        <rFont val="Palatino Linotype"/>
        <family val="1"/>
      </rPr>
      <t>/</t>
    </r>
    <r>
      <rPr>
        <sz val="10"/>
        <rFont val="Symbol"/>
        <family val="1"/>
        <charset val="2"/>
      </rPr>
      <t>x</t>
    </r>
    <r>
      <rPr>
        <vertAlign val="subscript"/>
        <sz val="10"/>
        <rFont val="Palatino Linotype"/>
        <family val="1"/>
      </rPr>
      <t>4</t>
    </r>
    <r>
      <rPr>
        <sz val="10"/>
        <rFont val="Palatino Linotype"/>
        <family val="1"/>
      </rPr>
      <t/>
    </r>
  </si>
  <si>
    <r>
      <t>R</t>
    </r>
    <r>
      <rPr>
        <vertAlign val="subscript"/>
        <sz val="10"/>
        <rFont val="Palatino Linotype"/>
        <family val="1"/>
      </rPr>
      <t>c,k,b</t>
    </r>
  </si>
  <si>
    <r>
      <t>R</t>
    </r>
    <r>
      <rPr>
        <vertAlign val="subscript"/>
        <sz val="10"/>
        <rFont val="Palatino Linotype"/>
        <family val="1"/>
      </rPr>
      <t>c,d,b</t>
    </r>
  </si>
  <si>
    <t xml:space="preserve">Laterale </t>
  </si>
  <si>
    <r>
      <t>R</t>
    </r>
    <r>
      <rPr>
        <vertAlign val="subscript"/>
        <sz val="10"/>
        <rFont val="Palatino Linotype"/>
        <family val="1"/>
      </rPr>
      <t>c,k,s</t>
    </r>
  </si>
  <si>
    <r>
      <t>R</t>
    </r>
    <r>
      <rPr>
        <vertAlign val="subscript"/>
        <sz val="10"/>
        <rFont val="Palatino Linotype"/>
        <family val="1"/>
      </rPr>
      <t>c,d,s</t>
    </r>
  </si>
  <si>
    <r>
      <t>R</t>
    </r>
    <r>
      <rPr>
        <vertAlign val="subscript"/>
        <sz val="10"/>
        <rFont val="Palatino Linotype"/>
        <family val="1"/>
      </rPr>
      <t>d</t>
    </r>
    <r>
      <rPr>
        <sz val="10"/>
        <rFont val="Palatino Linotype"/>
        <family val="1"/>
      </rPr>
      <t xml:space="preserve"> </t>
    </r>
  </si>
  <si>
    <r>
      <t>Il valore caratteristico della resistenza R</t>
    </r>
    <r>
      <rPr>
        <vertAlign val="subscript"/>
        <sz val="10"/>
        <color indexed="63"/>
        <rFont val="Palatino Linotype"/>
        <family val="1"/>
      </rPr>
      <t>c,k</t>
    </r>
    <r>
      <rPr>
        <sz val="10"/>
        <color indexed="63"/>
        <rFont val="Palatino Linotype"/>
        <family val="1"/>
      </rPr>
      <t xml:space="preserve"> (o R</t>
    </r>
    <r>
      <rPr>
        <vertAlign val="subscript"/>
        <sz val="10"/>
        <color indexed="63"/>
        <rFont val="Palatino Linotype"/>
        <family val="1"/>
      </rPr>
      <t>t,k</t>
    </r>
    <r>
      <rPr>
        <sz val="10"/>
        <color indexed="63"/>
        <rFont val="Palatino Linotype"/>
        <family val="1"/>
      </rPr>
      <t>) è dato dal minore dei valori ottenuti applicando al valore medio e al valore minimo delle resistenze  calcolate R</t>
    </r>
    <r>
      <rPr>
        <vertAlign val="subscript"/>
        <sz val="10"/>
        <color indexed="63"/>
        <rFont val="Palatino Linotype"/>
        <family val="1"/>
      </rPr>
      <t>c,cal</t>
    </r>
    <r>
      <rPr>
        <sz val="10"/>
        <color indexed="63"/>
        <rFont val="Palatino Linotype"/>
        <family val="1"/>
      </rPr>
      <t xml:space="preserve"> (R</t>
    </r>
    <r>
      <rPr>
        <vertAlign val="subscript"/>
        <sz val="10"/>
        <color indexed="63"/>
        <rFont val="Palatino Linotype"/>
        <family val="1"/>
      </rPr>
      <t>t,cal</t>
    </r>
    <r>
      <rPr>
        <sz val="10"/>
        <color indexed="63"/>
        <rFont val="Palatino Linotype"/>
        <family val="1"/>
      </rPr>
      <t>) i fattori di correlazione</t>
    </r>
    <r>
      <rPr>
        <sz val="10"/>
        <color indexed="63"/>
        <rFont val="Symbol"/>
        <family val="1"/>
        <charset val="2"/>
      </rPr>
      <t xml:space="preserve"> x</t>
    </r>
    <r>
      <rPr>
        <sz val="10"/>
        <color indexed="63"/>
        <rFont val="Palatino Linotype"/>
        <family val="1"/>
      </rPr>
      <t xml:space="preserve"> riportati nella Tab. 6.4.IV, in funzione del numero n di verticali di indagine:</t>
    </r>
  </si>
  <si>
    <r>
      <t>Il valore di progetto R</t>
    </r>
    <r>
      <rPr>
        <vertAlign val="subscript"/>
        <sz val="10"/>
        <color indexed="63"/>
        <rFont val="Palatino Linotype"/>
        <family val="1"/>
      </rPr>
      <t>d</t>
    </r>
    <r>
      <rPr>
        <sz val="10"/>
        <color indexed="63"/>
        <rFont val="Palatino Linotype"/>
        <family val="1"/>
      </rPr>
      <t xml:space="preserve"> della resistenza si ottiene a partire dal valore caratteristico R</t>
    </r>
    <r>
      <rPr>
        <vertAlign val="subscript"/>
        <sz val="10"/>
        <color indexed="63"/>
        <rFont val="Palatino Linotype"/>
        <family val="1"/>
      </rPr>
      <t>k</t>
    </r>
    <r>
      <rPr>
        <sz val="10"/>
        <color indexed="63"/>
        <rFont val="Palatino Linotype"/>
        <family val="1"/>
      </rPr>
      <t xml:space="preserve"> applicando i coefficienti parziali </t>
    </r>
    <r>
      <rPr>
        <sz val="10"/>
        <color indexed="63"/>
        <rFont val="Symbol"/>
        <family val="1"/>
        <charset val="2"/>
      </rPr>
      <t>g</t>
    </r>
    <r>
      <rPr>
        <vertAlign val="subscript"/>
        <sz val="10"/>
        <color indexed="63"/>
        <rFont val="Palatino Linotype"/>
        <family val="1"/>
      </rPr>
      <t>R</t>
    </r>
    <r>
      <rPr>
        <sz val="10"/>
        <color indexed="63"/>
        <rFont val="Palatino Linotype"/>
        <family val="1"/>
      </rPr>
      <t xml:space="preserve"> (R3) della Tab. 6.4.II  (</t>
    </r>
    <r>
      <rPr>
        <sz val="10"/>
        <color indexed="63"/>
        <rFont val="Calibri"/>
        <family val="2"/>
      </rPr>
      <t>§</t>
    </r>
    <r>
      <rPr>
        <sz val="10"/>
        <color indexed="63"/>
        <rFont val="Palatino Linotype"/>
        <family val="1"/>
      </rPr>
      <t>6.4.3.1.1)
Tab. 6.4.II.</t>
    </r>
  </si>
  <si>
    <r>
      <t>g</t>
    </r>
    <r>
      <rPr>
        <vertAlign val="subscript"/>
        <sz val="10"/>
        <rFont val="Palatino Linotype"/>
        <family val="1"/>
      </rPr>
      <t>G1</t>
    </r>
    <r>
      <rPr>
        <sz val="10"/>
        <rFont val="Palatino Linotype"/>
        <family val="1"/>
      </rPr>
      <t xml:space="preserve"> =</t>
    </r>
  </si>
  <si>
    <r>
      <t xml:space="preserve">i = </t>
    </r>
    <r>
      <rPr>
        <sz val="10"/>
        <rFont val="Symbol"/>
        <family val="1"/>
        <charset val="2"/>
      </rPr>
      <t>D</t>
    </r>
    <r>
      <rPr>
        <sz val="10"/>
        <rFont val="Palatino Linotype"/>
        <family val="1"/>
      </rPr>
      <t xml:space="preserve">h / L = </t>
    </r>
  </si>
  <si>
    <r>
      <t>L = D</t>
    </r>
    <r>
      <rPr>
        <vertAlign val="subscript"/>
        <sz val="10"/>
        <rFont val="Palatino Linotype"/>
        <family val="1"/>
      </rPr>
      <t>m</t>
    </r>
    <r>
      <rPr>
        <sz val="10"/>
        <rFont val="Palatino Linotype"/>
        <family val="1"/>
      </rPr>
      <t xml:space="preserve"> + D</t>
    </r>
    <r>
      <rPr>
        <vertAlign val="subscript"/>
        <sz val="10"/>
        <rFont val="Palatino Linotype"/>
        <family val="1"/>
      </rPr>
      <t>v</t>
    </r>
    <r>
      <rPr>
        <sz val="10"/>
        <rFont val="Palatino Linotype"/>
        <family val="1"/>
      </rPr>
      <t xml:space="preserve"> = </t>
    </r>
  </si>
  <si>
    <r>
      <t>D</t>
    </r>
    <r>
      <rPr>
        <sz val="10"/>
        <rFont val="Palatino Linotype"/>
        <family val="1"/>
      </rPr>
      <t>h = (D</t>
    </r>
    <r>
      <rPr>
        <vertAlign val="subscript"/>
        <sz val="10"/>
        <rFont val="Palatino Linotype"/>
        <family val="1"/>
      </rPr>
      <t>m</t>
    </r>
    <r>
      <rPr>
        <sz val="10"/>
        <rFont val="Palatino Linotype"/>
        <family val="1"/>
      </rPr>
      <t xml:space="preserve"> + h</t>
    </r>
    <r>
      <rPr>
        <vertAlign val="subscript"/>
        <sz val="10"/>
        <rFont val="Palatino Linotype"/>
        <family val="1"/>
      </rPr>
      <t>w,m</t>
    </r>
    <r>
      <rPr>
        <sz val="10"/>
        <rFont val="Palatino Linotype"/>
        <family val="1"/>
      </rPr>
      <t>) - (D</t>
    </r>
    <r>
      <rPr>
        <vertAlign val="subscript"/>
        <sz val="10"/>
        <rFont val="Palatino Linotype"/>
        <family val="1"/>
      </rPr>
      <t>v</t>
    </r>
    <r>
      <rPr>
        <sz val="10"/>
        <rFont val="Palatino Linotype"/>
        <family val="1"/>
      </rPr>
      <t xml:space="preserve"> + h</t>
    </r>
    <r>
      <rPr>
        <vertAlign val="subscript"/>
        <sz val="10"/>
        <rFont val="Palatino Linotype"/>
        <family val="1"/>
      </rPr>
      <t>w,v</t>
    </r>
    <r>
      <rPr>
        <sz val="10"/>
        <rFont val="Palatino Linotype"/>
        <family val="1"/>
      </rPr>
      <t>) =</t>
    </r>
  </si>
  <si>
    <t>Soluzione</t>
  </si>
  <si>
    <r>
      <t>g</t>
    </r>
    <r>
      <rPr>
        <sz val="10"/>
        <rFont val="Palatino Linotype"/>
        <family val="1"/>
      </rPr>
      <t xml:space="preserve"> = </t>
    </r>
  </si>
  <si>
    <r>
      <t>D</t>
    </r>
    <r>
      <rPr>
        <vertAlign val="subscript"/>
        <sz val="10"/>
        <rFont val="Palatino Linotype"/>
        <family val="1"/>
      </rPr>
      <t>v</t>
    </r>
    <r>
      <rPr>
        <sz val="10"/>
        <rFont val="Palatino Linotype"/>
        <family val="1"/>
      </rPr>
      <t xml:space="preserve"> =</t>
    </r>
  </si>
  <si>
    <r>
      <t>h</t>
    </r>
    <r>
      <rPr>
        <vertAlign val="subscript"/>
        <sz val="10"/>
        <rFont val="Palatino Linotype"/>
        <family val="1"/>
      </rPr>
      <t>w,v</t>
    </r>
    <r>
      <rPr>
        <sz val="10"/>
        <rFont val="Palatino Linotype"/>
        <family val="1"/>
      </rPr>
      <t xml:space="preserve"> =</t>
    </r>
  </si>
  <si>
    <r>
      <t>D</t>
    </r>
    <r>
      <rPr>
        <vertAlign val="subscript"/>
        <sz val="10"/>
        <rFont val="Palatino Linotype"/>
        <family val="1"/>
      </rPr>
      <t>m</t>
    </r>
    <r>
      <rPr>
        <sz val="10"/>
        <rFont val="Palatino Linotype"/>
        <family val="1"/>
      </rPr>
      <t xml:space="preserve"> =</t>
    </r>
  </si>
  <si>
    <r>
      <t>h</t>
    </r>
    <r>
      <rPr>
        <vertAlign val="subscript"/>
        <sz val="10"/>
        <rFont val="Palatino Linotype"/>
        <family val="1"/>
      </rPr>
      <t>w,m</t>
    </r>
    <r>
      <rPr>
        <sz val="10"/>
        <rFont val="Palatino Linotype"/>
        <family val="1"/>
      </rPr>
      <t xml:space="preserve"> =</t>
    </r>
  </si>
  <si>
    <t>dati</t>
  </si>
  <si>
    <r>
      <t>Verifica nei confronti dello Stato Limite di Sollevamento (UPL) secondo NTC 2018 (</t>
    </r>
    <r>
      <rPr>
        <b/>
        <sz val="10"/>
        <rFont val="Calibri"/>
        <family val="2"/>
      </rPr>
      <t>§ 6.2.4.2)</t>
    </r>
  </si>
  <si>
    <r>
      <t>Verifica nei confronti dello Stato Limite di Sifonamento (HYD) secondo NTC 2018 (</t>
    </r>
    <r>
      <rPr>
        <b/>
        <sz val="10"/>
        <rFont val="Calibri"/>
        <family val="2"/>
      </rPr>
      <t>§ 6.2.4.2)</t>
    </r>
  </si>
  <si>
    <t>tensione verticale efficace in assenza di filtrazione al piede del diaframma:</t>
  </si>
  <si>
    <r>
      <t>s</t>
    </r>
    <r>
      <rPr>
        <sz val="10"/>
        <rFont val="Calibri"/>
        <family val="2"/>
        <scheme val="minor"/>
      </rPr>
      <t>'</t>
    </r>
    <r>
      <rPr>
        <vertAlign val="subscript"/>
        <sz val="10"/>
        <rFont val="Palatino Linotype"/>
        <family val="1"/>
      </rPr>
      <t>v,v</t>
    </r>
    <r>
      <rPr>
        <sz val="10"/>
        <rFont val="Palatino Linotype"/>
        <family val="1"/>
      </rPr>
      <t xml:space="preserve"> = (</t>
    </r>
    <r>
      <rPr>
        <sz val="10"/>
        <rFont val="Symbol"/>
        <family val="1"/>
        <charset val="2"/>
      </rPr>
      <t>g</t>
    </r>
    <r>
      <rPr>
        <sz val="10"/>
        <rFont val="Palatino Linotype"/>
        <family val="1"/>
      </rPr>
      <t xml:space="preserve"> - </t>
    </r>
    <r>
      <rPr>
        <sz val="10"/>
        <rFont val="Symbol"/>
        <family val="1"/>
        <charset val="2"/>
      </rPr>
      <t>g</t>
    </r>
    <r>
      <rPr>
        <vertAlign val="subscript"/>
        <sz val="10"/>
        <rFont val="Palatino Linotype"/>
        <family val="1"/>
      </rPr>
      <t>w</t>
    </r>
    <r>
      <rPr>
        <sz val="10"/>
        <rFont val="Palatino Linotype"/>
        <family val="1"/>
      </rPr>
      <t>) D</t>
    </r>
    <r>
      <rPr>
        <vertAlign val="subscript"/>
        <sz val="10"/>
        <rFont val="Palatino Linotype"/>
        <family val="1"/>
      </rPr>
      <t>v</t>
    </r>
    <r>
      <rPr>
        <sz val="10"/>
        <rFont val="Palatino Linotype"/>
        <family val="1"/>
      </rPr>
      <t xml:space="preserve"> = </t>
    </r>
  </si>
  <si>
    <r>
      <rPr>
        <sz val="10"/>
        <rFont val="Symbol"/>
        <family val="1"/>
        <charset val="2"/>
      </rPr>
      <t>g</t>
    </r>
    <r>
      <rPr>
        <vertAlign val="subscript"/>
        <sz val="10"/>
        <rFont val="Palatino Linotype"/>
        <family val="1"/>
      </rPr>
      <t>R</t>
    </r>
    <r>
      <rPr>
        <sz val="10"/>
        <rFont val="Palatino Linotype"/>
        <family val="1"/>
      </rPr>
      <t xml:space="preserve"> =</t>
    </r>
  </si>
  <si>
    <r>
      <t>s</t>
    </r>
    <r>
      <rPr>
        <sz val="10"/>
        <rFont val="Calibri"/>
        <family val="2"/>
        <scheme val="minor"/>
      </rPr>
      <t>'</t>
    </r>
    <r>
      <rPr>
        <vertAlign val="subscript"/>
        <sz val="10"/>
        <rFont val="Palatino Linotype"/>
        <family val="1"/>
      </rPr>
      <t>v,v</t>
    </r>
    <r>
      <rPr>
        <sz val="10"/>
        <rFont val="Palatino Linotype"/>
        <family val="1"/>
      </rPr>
      <t xml:space="preserve"> / </t>
    </r>
    <r>
      <rPr>
        <sz val="10"/>
        <rFont val="Symbol"/>
        <family val="1"/>
        <charset val="2"/>
      </rPr>
      <t>g</t>
    </r>
    <r>
      <rPr>
        <vertAlign val="subscript"/>
        <sz val="10"/>
        <rFont val="Palatino Linotype"/>
        <family val="1"/>
      </rPr>
      <t>R</t>
    </r>
    <r>
      <rPr>
        <sz val="10"/>
        <rFont val="Palatino Linotype"/>
        <family val="1"/>
      </rPr>
      <t xml:space="preserve"> = </t>
    </r>
  </si>
  <si>
    <r>
      <rPr>
        <sz val="10"/>
        <rFont val="Symbol"/>
        <family val="1"/>
        <charset val="2"/>
      </rPr>
      <t>D</t>
    </r>
    <r>
      <rPr>
        <sz val="10"/>
        <rFont val="Palatino Linotype"/>
        <family val="1"/>
      </rPr>
      <t xml:space="preserve">u = </t>
    </r>
    <r>
      <rPr>
        <sz val="10"/>
        <rFont val="Symbol"/>
        <family val="1"/>
        <charset val="2"/>
      </rPr>
      <t>g</t>
    </r>
    <r>
      <rPr>
        <vertAlign val="subscript"/>
        <sz val="10"/>
        <rFont val="Palatino Linotype"/>
        <family val="1"/>
      </rPr>
      <t>w</t>
    </r>
    <r>
      <rPr>
        <sz val="10"/>
        <rFont val="Palatino Linotype"/>
        <family val="1"/>
      </rPr>
      <t xml:space="preserve"> D</t>
    </r>
    <r>
      <rPr>
        <vertAlign val="subscript"/>
        <sz val="10"/>
        <rFont val="Palatino Linotype"/>
        <family val="1"/>
      </rPr>
      <t>v</t>
    </r>
    <r>
      <rPr>
        <sz val="10"/>
        <rFont val="Palatino Linotype"/>
        <family val="1"/>
      </rPr>
      <t xml:space="preserve"> i =</t>
    </r>
  </si>
  <si>
    <t>pressione interstiziale in eccesso al piede del diaframma:</t>
  </si>
  <si>
    <t>Esempio 4</t>
  </si>
  <si>
    <t>Verifica di un palo trivellato soggetto ad attrito negativo.</t>
  </si>
  <si>
    <r>
      <t>L</t>
    </r>
    <r>
      <rPr>
        <vertAlign val="subscript"/>
        <sz val="10"/>
        <rFont val="Palatino Linotype"/>
        <family val="1"/>
      </rPr>
      <t>1</t>
    </r>
    <r>
      <rPr>
        <sz val="10"/>
        <rFont val="Palatino Linotype"/>
        <family val="1"/>
      </rPr>
      <t xml:space="preserve"> =</t>
    </r>
  </si>
  <si>
    <r>
      <t>L</t>
    </r>
    <r>
      <rPr>
        <vertAlign val="subscript"/>
        <sz val="10"/>
        <rFont val="Palatino Linotype"/>
        <family val="1"/>
      </rPr>
      <t>2</t>
    </r>
    <r>
      <rPr>
        <sz val="10"/>
        <rFont val="Palatino Linotype"/>
        <family val="1"/>
      </rPr>
      <t xml:space="preserve"> =</t>
    </r>
  </si>
  <si>
    <t>strato 1: Argilla molle</t>
  </si>
  <si>
    <r>
      <t>g</t>
    </r>
    <r>
      <rPr>
        <vertAlign val="subscript"/>
        <sz val="10"/>
        <rFont val="Palatino Linotype"/>
        <family val="1"/>
      </rPr>
      <t>1,k</t>
    </r>
    <r>
      <rPr>
        <sz val="10"/>
        <rFont val="Palatino Linotype"/>
        <family val="1"/>
      </rPr>
      <t xml:space="preserve"> = </t>
    </r>
  </si>
  <si>
    <r>
      <t>c'</t>
    </r>
    <r>
      <rPr>
        <vertAlign val="subscript"/>
        <sz val="10"/>
        <rFont val="Palatino Linotype"/>
        <family val="1"/>
      </rPr>
      <t>1,k</t>
    </r>
    <r>
      <rPr>
        <sz val="10"/>
        <rFont val="Palatino Linotype"/>
        <family val="1"/>
      </rPr>
      <t xml:space="preserve"> = </t>
    </r>
  </si>
  <si>
    <r>
      <t>f</t>
    </r>
    <r>
      <rPr>
        <sz val="10"/>
        <rFont val="Palatino Linotype"/>
        <family val="1"/>
      </rPr>
      <t>'</t>
    </r>
    <r>
      <rPr>
        <vertAlign val="subscript"/>
        <sz val="10"/>
        <rFont val="Palatino Linotype"/>
        <family val="1"/>
      </rPr>
      <t>1,k</t>
    </r>
    <r>
      <rPr>
        <sz val="10"/>
        <rFont val="Palatino Linotype"/>
        <family val="1"/>
      </rPr>
      <t xml:space="preserve"> =</t>
    </r>
  </si>
  <si>
    <t>strato 2: Argilla consistente</t>
  </si>
  <si>
    <r>
      <t>g</t>
    </r>
    <r>
      <rPr>
        <vertAlign val="subscript"/>
        <sz val="10"/>
        <rFont val="Palatino Linotype"/>
        <family val="1"/>
      </rPr>
      <t>2,k</t>
    </r>
    <r>
      <rPr>
        <sz val="10"/>
        <rFont val="Palatino Linotype"/>
        <family val="1"/>
      </rPr>
      <t xml:space="preserve"> = </t>
    </r>
  </si>
  <si>
    <r>
      <t>c'</t>
    </r>
    <r>
      <rPr>
        <vertAlign val="subscript"/>
        <sz val="10"/>
        <rFont val="Palatino Linotype"/>
        <family val="1"/>
      </rPr>
      <t>2,k</t>
    </r>
    <r>
      <rPr>
        <sz val="10"/>
        <rFont val="Palatino Linotype"/>
        <family val="1"/>
      </rPr>
      <t xml:space="preserve"> = </t>
    </r>
  </si>
  <si>
    <r>
      <t>f</t>
    </r>
    <r>
      <rPr>
        <sz val="10"/>
        <rFont val="Palatino Linotype"/>
        <family val="1"/>
      </rPr>
      <t>'</t>
    </r>
    <r>
      <rPr>
        <vertAlign val="subscript"/>
        <sz val="10"/>
        <rFont val="Palatino Linotype"/>
        <family val="1"/>
      </rPr>
      <t>2,k</t>
    </r>
    <r>
      <rPr>
        <sz val="10"/>
        <rFont val="Palatino Linotype"/>
        <family val="1"/>
      </rPr>
      <t xml:space="preserve"> =</t>
    </r>
  </si>
  <si>
    <t>OCR =</t>
  </si>
  <si>
    <r>
      <t>g</t>
    </r>
    <r>
      <rPr>
        <vertAlign val="subscript"/>
        <sz val="10"/>
        <rFont val="Palatino Linotype"/>
        <family val="1"/>
      </rPr>
      <t>w</t>
    </r>
    <r>
      <rPr>
        <sz val="10"/>
        <rFont val="Palatino Linotype"/>
        <family val="1"/>
      </rPr>
      <t xml:space="preserve"> = </t>
    </r>
  </si>
  <si>
    <t>Si assume per semplicità ed a favore di sicurezza che  le deformazioni dello strato di argilla molle siano sufficienti a mobilitare il massimo attrito negativo per tutta la lunghezza L1</t>
  </si>
  <si>
    <r>
      <t>Stima della tensione media di attrito negativo nel tratto L</t>
    </r>
    <r>
      <rPr>
        <vertAlign val="subscript"/>
        <sz val="10"/>
        <rFont val="Palatino Linotype"/>
        <family val="1"/>
      </rPr>
      <t>1</t>
    </r>
  </si>
  <si>
    <r>
      <t>t</t>
    </r>
    <r>
      <rPr>
        <vertAlign val="subscript"/>
        <sz val="10"/>
        <rFont val="Palatino Linotype"/>
        <family val="1"/>
      </rPr>
      <t>n</t>
    </r>
    <r>
      <rPr>
        <sz val="10"/>
        <rFont val="Palatino Linotype"/>
        <family val="1"/>
      </rPr>
      <t xml:space="preserve"> = </t>
    </r>
    <r>
      <rPr>
        <sz val="10"/>
        <rFont val="Symbol"/>
        <family val="1"/>
        <charset val="2"/>
      </rPr>
      <t>b s</t>
    </r>
    <r>
      <rPr>
        <sz val="10"/>
        <rFont val="Palatino Linotype"/>
        <family val="1"/>
      </rPr>
      <t>'</t>
    </r>
    <r>
      <rPr>
        <vertAlign val="subscript"/>
        <sz val="10"/>
        <rFont val="Palatino Linotype"/>
        <family val="1"/>
      </rPr>
      <t>v0,m</t>
    </r>
  </si>
  <si>
    <r>
      <t>s</t>
    </r>
    <r>
      <rPr>
        <sz val="10"/>
        <rFont val="Palatino Linotype"/>
        <family val="1"/>
      </rPr>
      <t>'</t>
    </r>
    <r>
      <rPr>
        <vertAlign val="subscript"/>
        <sz val="10"/>
        <rFont val="Palatino Linotype"/>
        <family val="1"/>
      </rPr>
      <t>v0,m</t>
    </r>
    <r>
      <rPr>
        <sz val="10"/>
        <rFont val="Palatino Linotype"/>
        <family val="1"/>
      </rPr>
      <t xml:space="preserve"> = q</t>
    </r>
    <r>
      <rPr>
        <vertAlign val="subscript"/>
        <sz val="10"/>
        <rFont val="Palatino Linotype"/>
        <family val="1"/>
      </rPr>
      <t>k</t>
    </r>
    <r>
      <rPr>
        <sz val="10"/>
        <rFont val="Palatino Linotype"/>
        <family val="1"/>
      </rPr>
      <t xml:space="preserve"> + (</t>
    </r>
    <r>
      <rPr>
        <sz val="10"/>
        <rFont val="Symbol"/>
        <family val="1"/>
        <charset val="2"/>
      </rPr>
      <t>g</t>
    </r>
    <r>
      <rPr>
        <vertAlign val="subscript"/>
        <sz val="10"/>
        <rFont val="Palatino Linotype"/>
        <family val="1"/>
      </rPr>
      <t>1,k</t>
    </r>
    <r>
      <rPr>
        <sz val="10"/>
        <rFont val="Palatino Linotype"/>
        <family val="1"/>
      </rPr>
      <t xml:space="preserve"> - </t>
    </r>
    <r>
      <rPr>
        <sz val="10"/>
        <rFont val="Symbol"/>
        <family val="1"/>
        <charset val="2"/>
      </rPr>
      <t>g</t>
    </r>
    <r>
      <rPr>
        <vertAlign val="subscript"/>
        <sz val="10"/>
        <rFont val="Palatino Linotype"/>
        <family val="1"/>
      </rPr>
      <t>w</t>
    </r>
    <r>
      <rPr>
        <sz val="10"/>
        <rFont val="Palatino Linotype"/>
        <family val="1"/>
      </rPr>
      <t>) L</t>
    </r>
    <r>
      <rPr>
        <vertAlign val="subscript"/>
        <sz val="10"/>
        <rFont val="Palatino Linotype"/>
        <family val="1"/>
      </rPr>
      <t>1</t>
    </r>
    <r>
      <rPr>
        <sz val="10"/>
        <rFont val="Palatino Linotype"/>
        <family val="1"/>
      </rPr>
      <t xml:space="preserve"> / 2 = </t>
    </r>
  </si>
  <si>
    <r>
      <t>t</t>
    </r>
    <r>
      <rPr>
        <vertAlign val="subscript"/>
        <sz val="10"/>
        <rFont val="Palatino Linotype"/>
        <family val="1"/>
      </rPr>
      <t>n</t>
    </r>
    <r>
      <rPr>
        <sz val="10"/>
        <rFont val="Palatino Linotype"/>
        <family val="1"/>
      </rPr>
      <t xml:space="preserve"> = </t>
    </r>
    <r>
      <rPr>
        <sz val="10"/>
        <rFont val="Symbol"/>
        <family val="1"/>
        <charset val="2"/>
      </rPr>
      <t>b s</t>
    </r>
    <r>
      <rPr>
        <sz val="10"/>
        <rFont val="Palatino Linotype"/>
        <family val="1"/>
      </rPr>
      <t>'</t>
    </r>
    <r>
      <rPr>
        <vertAlign val="subscript"/>
        <sz val="10"/>
        <rFont val="Palatino Linotype"/>
        <family val="1"/>
      </rPr>
      <t>v0,m</t>
    </r>
    <r>
      <rPr>
        <sz val="10"/>
        <rFont val="Palatino Linotype"/>
        <family val="1"/>
      </rPr>
      <t xml:space="preserve"> =</t>
    </r>
  </si>
  <si>
    <t>Risultante dell'attrito negativo</t>
  </si>
  <si>
    <r>
      <t>F</t>
    </r>
    <r>
      <rPr>
        <vertAlign val="subscript"/>
        <sz val="10"/>
        <rFont val="Palatino Linotype"/>
        <family val="1"/>
      </rPr>
      <t>N,k</t>
    </r>
    <r>
      <rPr>
        <sz val="10"/>
        <rFont val="Palatino Linotype"/>
        <family val="1"/>
      </rPr>
      <t xml:space="preserve"> = </t>
    </r>
    <r>
      <rPr>
        <sz val="10"/>
        <rFont val="Symbol"/>
        <family val="1"/>
        <charset val="2"/>
      </rPr>
      <t>p</t>
    </r>
    <r>
      <rPr>
        <sz val="10"/>
        <rFont val="Palatino Linotype"/>
        <family val="1"/>
      </rPr>
      <t>dL</t>
    </r>
    <r>
      <rPr>
        <vertAlign val="subscript"/>
        <sz val="10"/>
        <rFont val="Palatino Linotype"/>
        <family val="1"/>
      </rPr>
      <t>1</t>
    </r>
    <r>
      <rPr>
        <sz val="10"/>
        <rFont val="Palatino Linotype"/>
        <family val="1"/>
      </rPr>
      <t xml:space="preserve"> </t>
    </r>
    <r>
      <rPr>
        <sz val="10"/>
        <rFont val="Symbol"/>
        <family val="1"/>
        <charset val="2"/>
      </rPr>
      <t>t</t>
    </r>
    <r>
      <rPr>
        <vertAlign val="subscript"/>
        <sz val="10"/>
        <rFont val="Palatino Linotype"/>
        <family val="1"/>
      </rPr>
      <t>n</t>
    </r>
    <r>
      <rPr>
        <sz val="10"/>
        <rFont val="Palatino Linotype"/>
        <family val="1"/>
      </rPr>
      <t xml:space="preserve"> = </t>
    </r>
  </si>
  <si>
    <t>Peso del palo</t>
  </si>
  <si>
    <r>
      <t>W</t>
    </r>
    <r>
      <rPr>
        <vertAlign val="subscript"/>
        <sz val="10"/>
        <rFont val="Palatino Linotype"/>
        <family val="1"/>
      </rPr>
      <t>P</t>
    </r>
    <r>
      <rPr>
        <sz val="10"/>
        <rFont val="Palatino Linotype"/>
        <family val="1"/>
      </rPr>
      <t xml:space="preserve"> = 25 (L</t>
    </r>
    <r>
      <rPr>
        <vertAlign val="subscript"/>
        <sz val="10"/>
        <rFont val="Palatino Linotype"/>
        <family val="1"/>
      </rPr>
      <t>1</t>
    </r>
    <r>
      <rPr>
        <sz val="10"/>
        <rFont val="Palatino Linotype"/>
        <family val="1"/>
      </rPr>
      <t xml:space="preserve"> + L</t>
    </r>
    <r>
      <rPr>
        <vertAlign val="subscript"/>
        <sz val="10"/>
        <rFont val="Palatino Linotype"/>
        <family val="1"/>
      </rPr>
      <t>2</t>
    </r>
    <r>
      <rPr>
        <sz val="10"/>
        <rFont val="Palatino Linotype"/>
        <family val="1"/>
      </rPr>
      <t xml:space="preserve">) </t>
    </r>
    <r>
      <rPr>
        <sz val="10"/>
        <rFont val="Symbol"/>
        <family val="1"/>
        <charset val="2"/>
      </rPr>
      <t>p</t>
    </r>
    <r>
      <rPr>
        <sz val="10"/>
        <rFont val="Palatino Linotype"/>
        <family val="1"/>
      </rPr>
      <t>d</t>
    </r>
    <r>
      <rPr>
        <vertAlign val="superscript"/>
        <sz val="10"/>
        <rFont val="Palatino Linotype"/>
        <family val="1"/>
      </rPr>
      <t>2</t>
    </r>
    <r>
      <rPr>
        <sz val="10"/>
        <rFont val="Palatino Linotype"/>
        <family val="1"/>
      </rPr>
      <t>/4 =</t>
    </r>
  </si>
  <si>
    <r>
      <t>Per la stima della tensione media di attrito (positivo) nel tratto L</t>
    </r>
    <r>
      <rPr>
        <vertAlign val="subscript"/>
        <sz val="10"/>
        <rFont val="Palatino Linotype"/>
        <family val="1"/>
      </rPr>
      <t>2</t>
    </r>
    <r>
      <rPr>
        <sz val="10"/>
        <rFont val="Palatino Linotype"/>
        <family val="1"/>
      </rPr>
      <t xml:space="preserve"> in argilla consistente si utilizza la relazione:</t>
    </r>
  </si>
  <si>
    <r>
      <t>t</t>
    </r>
    <r>
      <rPr>
        <vertAlign val="subscript"/>
        <sz val="10"/>
        <rFont val="Palatino Linotype"/>
        <family val="1"/>
      </rPr>
      <t>s</t>
    </r>
    <r>
      <rPr>
        <sz val="10"/>
        <rFont val="Palatino Linotype"/>
        <family val="1"/>
      </rPr>
      <t xml:space="preserve"> = 0,3 OCR</t>
    </r>
    <r>
      <rPr>
        <vertAlign val="superscript"/>
        <sz val="10"/>
        <rFont val="Palatino Linotype"/>
        <family val="1"/>
      </rPr>
      <t>0,5</t>
    </r>
    <r>
      <rPr>
        <sz val="10"/>
        <rFont val="Palatino Linotype"/>
        <family val="1"/>
      </rPr>
      <t xml:space="preserve"> </t>
    </r>
    <r>
      <rPr>
        <sz val="10"/>
        <rFont val="Symbol"/>
        <family val="1"/>
        <charset val="2"/>
      </rPr>
      <t>s</t>
    </r>
    <r>
      <rPr>
        <sz val="10"/>
        <rFont val="Palatino Linotype"/>
        <family val="1"/>
      </rPr>
      <t>'</t>
    </r>
    <r>
      <rPr>
        <vertAlign val="subscript"/>
        <sz val="10"/>
        <rFont val="Palatino Linotype"/>
        <family val="1"/>
      </rPr>
      <t>v0,m</t>
    </r>
  </si>
  <si>
    <r>
      <t>s</t>
    </r>
    <r>
      <rPr>
        <sz val="10"/>
        <rFont val="Palatino Linotype"/>
        <family val="1"/>
      </rPr>
      <t>'</t>
    </r>
    <r>
      <rPr>
        <vertAlign val="subscript"/>
        <sz val="10"/>
        <rFont val="Palatino Linotype"/>
        <family val="1"/>
      </rPr>
      <t>v0,m</t>
    </r>
    <r>
      <rPr>
        <sz val="10"/>
        <rFont val="Palatino Linotype"/>
        <family val="1"/>
      </rPr>
      <t xml:space="preserve"> = q</t>
    </r>
    <r>
      <rPr>
        <vertAlign val="subscript"/>
        <sz val="10"/>
        <rFont val="Palatino Linotype"/>
        <family val="1"/>
      </rPr>
      <t>k</t>
    </r>
    <r>
      <rPr>
        <sz val="10"/>
        <rFont val="Palatino Linotype"/>
        <family val="1"/>
      </rPr>
      <t xml:space="preserve"> + (</t>
    </r>
    <r>
      <rPr>
        <sz val="10"/>
        <rFont val="Symbol"/>
        <family val="1"/>
        <charset val="2"/>
      </rPr>
      <t>g</t>
    </r>
    <r>
      <rPr>
        <vertAlign val="subscript"/>
        <sz val="10"/>
        <rFont val="Palatino Linotype"/>
        <family val="1"/>
      </rPr>
      <t>1,k</t>
    </r>
    <r>
      <rPr>
        <sz val="10"/>
        <rFont val="Palatino Linotype"/>
        <family val="1"/>
      </rPr>
      <t xml:space="preserve"> - </t>
    </r>
    <r>
      <rPr>
        <sz val="10"/>
        <rFont val="Symbol"/>
        <family val="1"/>
        <charset val="2"/>
      </rPr>
      <t>g</t>
    </r>
    <r>
      <rPr>
        <vertAlign val="subscript"/>
        <sz val="10"/>
        <rFont val="Palatino Linotype"/>
        <family val="1"/>
      </rPr>
      <t>w</t>
    </r>
    <r>
      <rPr>
        <sz val="10"/>
        <rFont val="Palatino Linotype"/>
        <family val="1"/>
      </rPr>
      <t>) L</t>
    </r>
    <r>
      <rPr>
        <vertAlign val="subscript"/>
        <sz val="10"/>
        <rFont val="Palatino Linotype"/>
        <family val="1"/>
      </rPr>
      <t>1</t>
    </r>
    <r>
      <rPr>
        <sz val="10"/>
        <rFont val="Palatino Linotype"/>
        <family val="1"/>
      </rPr>
      <t xml:space="preserve">  + (</t>
    </r>
    <r>
      <rPr>
        <sz val="10"/>
        <rFont val="Symbol"/>
        <family val="1"/>
        <charset val="2"/>
      </rPr>
      <t>g</t>
    </r>
    <r>
      <rPr>
        <vertAlign val="subscript"/>
        <sz val="10"/>
        <rFont val="Palatino Linotype"/>
        <family val="1"/>
      </rPr>
      <t>2,k</t>
    </r>
    <r>
      <rPr>
        <sz val="10"/>
        <rFont val="Palatino Linotype"/>
        <family val="1"/>
      </rPr>
      <t xml:space="preserve"> - </t>
    </r>
    <r>
      <rPr>
        <sz val="10"/>
        <rFont val="Symbol"/>
        <family val="1"/>
        <charset val="2"/>
      </rPr>
      <t>g</t>
    </r>
    <r>
      <rPr>
        <vertAlign val="subscript"/>
        <sz val="10"/>
        <rFont val="Palatino Linotype"/>
        <family val="1"/>
      </rPr>
      <t>w</t>
    </r>
    <r>
      <rPr>
        <sz val="10"/>
        <rFont val="Palatino Linotype"/>
        <family val="1"/>
      </rPr>
      <t>) L</t>
    </r>
    <r>
      <rPr>
        <vertAlign val="subscript"/>
        <sz val="10"/>
        <rFont val="Palatino Linotype"/>
        <family val="1"/>
      </rPr>
      <t>2</t>
    </r>
    <r>
      <rPr>
        <sz val="10"/>
        <rFont val="Palatino Linotype"/>
        <family val="1"/>
      </rPr>
      <t xml:space="preserve">/ 2 = </t>
    </r>
  </si>
  <si>
    <r>
      <t>t</t>
    </r>
    <r>
      <rPr>
        <vertAlign val="subscript"/>
        <sz val="10"/>
        <rFont val="Palatino Linotype"/>
        <family val="1"/>
      </rPr>
      <t>s</t>
    </r>
    <r>
      <rPr>
        <sz val="10"/>
        <rFont val="Palatino Linotype"/>
        <family val="1"/>
      </rPr>
      <t xml:space="preserve"> = 0,3 OCR</t>
    </r>
    <r>
      <rPr>
        <vertAlign val="superscript"/>
        <sz val="10"/>
        <rFont val="Palatino Linotype"/>
        <family val="1"/>
      </rPr>
      <t>0,5</t>
    </r>
    <r>
      <rPr>
        <sz val="10"/>
        <rFont val="Palatino Linotype"/>
        <family val="1"/>
      </rPr>
      <t xml:space="preserve"> </t>
    </r>
    <r>
      <rPr>
        <sz val="10"/>
        <rFont val="Symbol"/>
        <family val="1"/>
        <charset val="2"/>
      </rPr>
      <t>s</t>
    </r>
    <r>
      <rPr>
        <sz val="10"/>
        <rFont val="Palatino Linotype"/>
        <family val="1"/>
      </rPr>
      <t>'</t>
    </r>
    <r>
      <rPr>
        <vertAlign val="subscript"/>
        <sz val="10"/>
        <rFont val="Palatino Linotype"/>
        <family val="1"/>
      </rPr>
      <t>v0,m</t>
    </r>
    <r>
      <rPr>
        <sz val="10"/>
        <rFont val="Palatino Linotype"/>
        <family val="1"/>
      </rPr>
      <t xml:space="preserve"> =</t>
    </r>
  </si>
  <si>
    <t>Resistenza laterale del palo:</t>
  </si>
  <si>
    <r>
      <t>Q</t>
    </r>
    <r>
      <rPr>
        <vertAlign val="subscript"/>
        <sz val="10"/>
        <rFont val="Palatino Linotype"/>
        <family val="1"/>
      </rPr>
      <t>s</t>
    </r>
    <r>
      <rPr>
        <sz val="10"/>
        <rFont val="Palatino Linotype"/>
        <family val="1"/>
      </rPr>
      <t xml:space="preserve"> = </t>
    </r>
    <r>
      <rPr>
        <sz val="10"/>
        <rFont val="Symbol"/>
        <family val="1"/>
        <charset val="2"/>
      </rPr>
      <t>p</t>
    </r>
    <r>
      <rPr>
        <sz val="10"/>
        <rFont val="Palatino Linotype"/>
        <family val="1"/>
      </rPr>
      <t xml:space="preserve"> d L</t>
    </r>
    <r>
      <rPr>
        <vertAlign val="subscript"/>
        <sz val="10"/>
        <rFont val="Palatino Linotype"/>
        <family val="1"/>
      </rPr>
      <t>2</t>
    </r>
    <r>
      <rPr>
        <sz val="10"/>
        <rFont val="Palatino Linotype"/>
        <family val="1"/>
      </rPr>
      <t xml:space="preserve"> </t>
    </r>
    <r>
      <rPr>
        <sz val="10"/>
        <rFont val="Symbol"/>
        <family val="1"/>
        <charset val="2"/>
      </rPr>
      <t>t</t>
    </r>
    <r>
      <rPr>
        <vertAlign val="subscript"/>
        <sz val="10"/>
        <rFont val="Palatino Linotype"/>
        <family val="1"/>
      </rPr>
      <t>s</t>
    </r>
    <r>
      <rPr>
        <sz val="10"/>
        <rFont val="Palatino Linotype"/>
        <family val="1"/>
      </rPr>
      <t xml:space="preserve"> =</t>
    </r>
  </si>
  <si>
    <t>Per la stima della capacità portante unitaria di punta si utilizza la relazione:</t>
  </si>
  <si>
    <r>
      <t>q</t>
    </r>
    <r>
      <rPr>
        <vertAlign val="subscript"/>
        <sz val="10"/>
        <rFont val="Palatino Linotype"/>
        <family val="1"/>
      </rPr>
      <t>b</t>
    </r>
    <r>
      <rPr>
        <sz val="10"/>
        <rFont val="Palatino Linotype"/>
        <family val="1"/>
      </rPr>
      <t xml:space="preserve"> = </t>
    </r>
    <r>
      <rPr>
        <sz val="10"/>
        <rFont val="Symbol"/>
        <family val="1"/>
        <charset val="2"/>
      </rPr>
      <t>s</t>
    </r>
    <r>
      <rPr>
        <sz val="10"/>
        <rFont val="Palatino Linotype"/>
        <family val="1"/>
      </rPr>
      <t>'</t>
    </r>
    <r>
      <rPr>
        <vertAlign val="subscript"/>
        <sz val="10"/>
        <rFont val="Palatino Linotype"/>
        <family val="1"/>
      </rPr>
      <t>v0,p</t>
    </r>
    <r>
      <rPr>
        <sz val="10"/>
        <rFont val="Palatino Linotype"/>
        <family val="1"/>
      </rPr>
      <t xml:space="preserve"> N</t>
    </r>
    <r>
      <rPr>
        <vertAlign val="subscript"/>
        <sz val="10"/>
        <rFont val="Palatino Linotype"/>
        <family val="1"/>
      </rPr>
      <t>q</t>
    </r>
  </si>
  <si>
    <r>
      <t>s</t>
    </r>
    <r>
      <rPr>
        <sz val="10"/>
        <rFont val="Palatino Linotype"/>
        <family val="1"/>
      </rPr>
      <t>'</t>
    </r>
    <r>
      <rPr>
        <vertAlign val="subscript"/>
        <sz val="10"/>
        <rFont val="Palatino Linotype"/>
        <family val="1"/>
      </rPr>
      <t>v0,p</t>
    </r>
    <r>
      <rPr>
        <sz val="10"/>
        <rFont val="Palatino Linotype"/>
        <family val="1"/>
      </rPr>
      <t xml:space="preserve"> = q</t>
    </r>
    <r>
      <rPr>
        <vertAlign val="subscript"/>
        <sz val="10"/>
        <rFont val="Palatino Linotype"/>
        <family val="1"/>
      </rPr>
      <t>k</t>
    </r>
    <r>
      <rPr>
        <sz val="10"/>
        <rFont val="Palatino Linotype"/>
        <family val="1"/>
      </rPr>
      <t xml:space="preserve"> + (</t>
    </r>
    <r>
      <rPr>
        <sz val="10"/>
        <rFont val="Symbol"/>
        <family val="1"/>
        <charset val="2"/>
      </rPr>
      <t>g</t>
    </r>
    <r>
      <rPr>
        <vertAlign val="subscript"/>
        <sz val="10"/>
        <rFont val="Palatino Linotype"/>
        <family val="1"/>
      </rPr>
      <t>1,k</t>
    </r>
    <r>
      <rPr>
        <sz val="10"/>
        <rFont val="Palatino Linotype"/>
        <family val="1"/>
      </rPr>
      <t xml:space="preserve"> - </t>
    </r>
    <r>
      <rPr>
        <sz val="10"/>
        <rFont val="Symbol"/>
        <family val="1"/>
        <charset val="2"/>
      </rPr>
      <t>g</t>
    </r>
    <r>
      <rPr>
        <vertAlign val="subscript"/>
        <sz val="10"/>
        <rFont val="Palatino Linotype"/>
        <family val="1"/>
      </rPr>
      <t>w</t>
    </r>
    <r>
      <rPr>
        <sz val="10"/>
        <rFont val="Palatino Linotype"/>
        <family val="1"/>
      </rPr>
      <t>) L</t>
    </r>
    <r>
      <rPr>
        <vertAlign val="subscript"/>
        <sz val="10"/>
        <rFont val="Palatino Linotype"/>
        <family val="1"/>
      </rPr>
      <t>1</t>
    </r>
    <r>
      <rPr>
        <sz val="10"/>
        <rFont val="Palatino Linotype"/>
        <family val="1"/>
      </rPr>
      <t xml:space="preserve">  + (</t>
    </r>
    <r>
      <rPr>
        <sz val="10"/>
        <rFont val="Symbol"/>
        <family val="1"/>
        <charset val="2"/>
      </rPr>
      <t>g</t>
    </r>
    <r>
      <rPr>
        <vertAlign val="subscript"/>
        <sz val="10"/>
        <rFont val="Palatino Linotype"/>
        <family val="1"/>
      </rPr>
      <t>2,k</t>
    </r>
    <r>
      <rPr>
        <sz val="10"/>
        <rFont val="Palatino Linotype"/>
        <family val="1"/>
      </rPr>
      <t xml:space="preserve"> - </t>
    </r>
    <r>
      <rPr>
        <sz val="10"/>
        <rFont val="Symbol"/>
        <family val="1"/>
        <charset val="2"/>
      </rPr>
      <t>g</t>
    </r>
    <r>
      <rPr>
        <vertAlign val="subscript"/>
        <sz val="10"/>
        <rFont val="Palatino Linotype"/>
        <family val="1"/>
      </rPr>
      <t>w</t>
    </r>
    <r>
      <rPr>
        <sz val="10"/>
        <rFont val="Palatino Linotype"/>
        <family val="1"/>
      </rPr>
      <t>) L</t>
    </r>
    <r>
      <rPr>
        <vertAlign val="subscript"/>
        <sz val="10"/>
        <rFont val="Palatino Linotype"/>
        <family val="1"/>
      </rPr>
      <t>2</t>
    </r>
    <r>
      <rPr>
        <sz val="10"/>
        <rFont val="Palatino Linotype"/>
        <family val="1"/>
      </rPr>
      <t xml:space="preserve"> = </t>
    </r>
  </si>
  <si>
    <r>
      <t>N</t>
    </r>
    <r>
      <rPr>
        <vertAlign val="subscript"/>
        <sz val="10"/>
        <rFont val="Palatino Linotype"/>
        <family val="1"/>
      </rPr>
      <t>q</t>
    </r>
    <r>
      <rPr>
        <sz val="10"/>
        <rFont val="Palatino Linotype"/>
        <family val="1"/>
      </rPr>
      <t xml:space="preserve"> = 10</t>
    </r>
    <r>
      <rPr>
        <vertAlign val="superscript"/>
        <sz val="10"/>
        <rFont val="Palatino Linotype"/>
        <family val="1"/>
      </rPr>
      <t xml:space="preserve">(0,075 </t>
    </r>
    <r>
      <rPr>
        <vertAlign val="superscript"/>
        <sz val="10"/>
        <rFont val="Symbol"/>
        <family val="1"/>
        <charset val="2"/>
      </rPr>
      <t>f</t>
    </r>
    <r>
      <rPr>
        <vertAlign val="superscript"/>
        <sz val="10"/>
        <rFont val="Palatino Linotype"/>
        <family val="1"/>
      </rPr>
      <t>'k - 0,95)</t>
    </r>
    <r>
      <rPr>
        <sz val="10"/>
        <rFont val="Palatino Linotype"/>
        <family val="1"/>
      </rPr>
      <t xml:space="preserve"> =</t>
    </r>
  </si>
  <si>
    <r>
      <t>q</t>
    </r>
    <r>
      <rPr>
        <vertAlign val="subscript"/>
        <sz val="10"/>
        <rFont val="Palatino Linotype"/>
        <family val="1"/>
      </rPr>
      <t>b</t>
    </r>
    <r>
      <rPr>
        <sz val="10"/>
        <rFont val="Palatino Linotype"/>
        <family val="1"/>
      </rPr>
      <t xml:space="preserve"> = </t>
    </r>
    <r>
      <rPr>
        <sz val="10"/>
        <rFont val="Symbol"/>
        <family val="1"/>
        <charset val="2"/>
      </rPr>
      <t>s</t>
    </r>
    <r>
      <rPr>
        <sz val="10"/>
        <rFont val="Palatino Linotype"/>
        <family val="1"/>
      </rPr>
      <t>'</t>
    </r>
    <r>
      <rPr>
        <vertAlign val="subscript"/>
        <sz val="10"/>
        <rFont val="Palatino Linotype"/>
        <family val="1"/>
      </rPr>
      <t>v0,p</t>
    </r>
    <r>
      <rPr>
        <sz val="10"/>
        <rFont val="Palatino Linotype"/>
        <family val="1"/>
      </rPr>
      <t xml:space="preserve"> N</t>
    </r>
    <r>
      <rPr>
        <vertAlign val="subscript"/>
        <sz val="10"/>
        <rFont val="Palatino Linotype"/>
        <family val="1"/>
      </rPr>
      <t>q</t>
    </r>
    <r>
      <rPr>
        <sz val="10"/>
        <rFont val="Palatino Linotype"/>
        <family val="1"/>
      </rPr>
      <t xml:space="preserve"> =</t>
    </r>
  </si>
  <si>
    <t>Resistenza di punta del palo:</t>
  </si>
  <si>
    <r>
      <t>Q</t>
    </r>
    <r>
      <rPr>
        <vertAlign val="subscript"/>
        <sz val="10"/>
        <rFont val="Palatino Linotype"/>
        <family val="1"/>
      </rPr>
      <t>p,k</t>
    </r>
    <r>
      <rPr>
        <sz val="10"/>
        <rFont val="Palatino Linotype"/>
        <family val="1"/>
      </rPr>
      <t xml:space="preserve"> = </t>
    </r>
    <r>
      <rPr>
        <sz val="10"/>
        <rFont val="Symbol"/>
        <family val="1"/>
        <charset val="2"/>
      </rPr>
      <t>p</t>
    </r>
    <r>
      <rPr>
        <sz val="10"/>
        <rFont val="Palatino Linotype"/>
        <family val="1"/>
      </rPr>
      <t xml:space="preserve"> d</t>
    </r>
    <r>
      <rPr>
        <vertAlign val="superscript"/>
        <sz val="10"/>
        <rFont val="Palatino Linotype"/>
        <family val="1"/>
      </rPr>
      <t>2</t>
    </r>
    <r>
      <rPr>
        <sz val="10"/>
        <rFont val="Palatino Linotype"/>
        <family val="1"/>
      </rPr>
      <t xml:space="preserve"> /4 q</t>
    </r>
    <r>
      <rPr>
        <vertAlign val="subscript"/>
        <sz val="10"/>
        <rFont val="Palatino Linotype"/>
        <family val="1"/>
      </rPr>
      <t>b</t>
    </r>
    <r>
      <rPr>
        <sz val="10"/>
        <rFont val="Palatino Linotype"/>
        <family val="1"/>
      </rPr>
      <t xml:space="preserve"> = </t>
    </r>
  </si>
  <si>
    <t>Capacità portante del palo:</t>
  </si>
  <si>
    <r>
      <t>Q</t>
    </r>
    <r>
      <rPr>
        <vertAlign val="subscript"/>
        <sz val="10"/>
        <rFont val="Palatino Linotype"/>
        <family val="1"/>
      </rPr>
      <t>lim</t>
    </r>
    <r>
      <rPr>
        <sz val="10"/>
        <rFont val="Palatino Linotype"/>
        <family val="1"/>
      </rPr>
      <t>,</t>
    </r>
    <r>
      <rPr>
        <vertAlign val="subscript"/>
        <sz val="10"/>
        <rFont val="Palatino Linotype"/>
        <family val="1"/>
      </rPr>
      <t>k</t>
    </r>
    <r>
      <rPr>
        <sz val="10"/>
        <rFont val="Palatino Linotype"/>
        <family val="1"/>
      </rPr>
      <t xml:space="preserve"> = Q</t>
    </r>
    <r>
      <rPr>
        <vertAlign val="subscript"/>
        <sz val="10"/>
        <rFont val="Palatino Linotype"/>
        <family val="1"/>
      </rPr>
      <t>s,k</t>
    </r>
    <r>
      <rPr>
        <sz val="10"/>
        <rFont val="Palatino Linotype"/>
        <family val="1"/>
      </rPr>
      <t xml:space="preserve"> + Q</t>
    </r>
    <r>
      <rPr>
        <vertAlign val="subscript"/>
        <sz val="10"/>
        <rFont val="Palatino Linotype"/>
        <family val="1"/>
      </rPr>
      <t>p,k</t>
    </r>
    <r>
      <rPr>
        <sz val="10"/>
        <rFont val="Palatino Linotype"/>
        <family val="1"/>
      </rPr>
      <t xml:space="preserve"> =</t>
    </r>
  </si>
  <si>
    <t>Numero di verticali indagate per la caratterizzazione geotecnica</t>
  </si>
  <si>
    <t xml:space="preserve">N = </t>
  </si>
  <si>
    <r>
      <t>R</t>
    </r>
    <r>
      <rPr>
        <vertAlign val="subscript"/>
        <sz val="10"/>
        <color indexed="63"/>
        <rFont val="Times New Roman"/>
        <family val="1"/>
      </rPr>
      <t>c,cal</t>
    </r>
    <r>
      <rPr>
        <sz val="10"/>
        <color indexed="63"/>
        <rFont val="Times New Roman"/>
        <family val="1"/>
      </rPr>
      <t xml:space="preserve"> =</t>
    </r>
  </si>
  <si>
    <r>
      <t>x</t>
    </r>
    <r>
      <rPr>
        <sz val="10"/>
        <rFont val="Palatino Linotype"/>
        <family val="1"/>
      </rPr>
      <t xml:space="preserve"> = </t>
    </r>
    <r>
      <rPr>
        <sz val="10"/>
        <rFont val="Symbol"/>
        <family val="1"/>
        <charset val="2"/>
      </rPr>
      <t>x</t>
    </r>
    <r>
      <rPr>
        <vertAlign val="subscript"/>
        <sz val="10"/>
        <rFont val="Palatino Linotype"/>
        <family val="1"/>
      </rPr>
      <t>3</t>
    </r>
    <r>
      <rPr>
        <sz val="10"/>
        <rFont val="Palatino Linotype"/>
        <family val="1"/>
      </rPr>
      <t xml:space="preserve"> = </t>
    </r>
    <r>
      <rPr>
        <sz val="10"/>
        <rFont val="Symbol"/>
        <family val="1"/>
        <charset val="2"/>
      </rPr>
      <t>x</t>
    </r>
    <r>
      <rPr>
        <vertAlign val="subscript"/>
        <sz val="10"/>
        <rFont val="Palatino Linotype"/>
        <family val="1"/>
      </rPr>
      <t>4</t>
    </r>
    <r>
      <rPr>
        <sz val="10"/>
        <rFont val="Palatino Linotype"/>
        <family val="1"/>
      </rPr>
      <t xml:space="preserve"> =</t>
    </r>
  </si>
  <si>
    <t>Tabella 6.4.IV</t>
  </si>
  <si>
    <r>
      <t>R</t>
    </r>
    <r>
      <rPr>
        <vertAlign val="subscript"/>
        <sz val="10"/>
        <color indexed="63"/>
        <rFont val="Times New Roman"/>
        <family val="1"/>
      </rPr>
      <t>c,k,b</t>
    </r>
    <r>
      <rPr>
        <sz val="10"/>
        <color indexed="63"/>
        <rFont val="Times New Roman"/>
        <family val="1"/>
      </rPr>
      <t xml:space="preserve"> =R</t>
    </r>
    <r>
      <rPr>
        <vertAlign val="subscript"/>
        <sz val="10"/>
        <color indexed="63"/>
        <rFont val="Times New Roman"/>
        <family val="1"/>
      </rPr>
      <t>c,cal</t>
    </r>
    <r>
      <rPr>
        <sz val="10"/>
        <color indexed="63"/>
        <rFont val="Times New Roman"/>
        <family val="1"/>
      </rPr>
      <t xml:space="preserve"> / </t>
    </r>
    <r>
      <rPr>
        <sz val="10"/>
        <color indexed="63"/>
        <rFont val="Symbol"/>
        <family val="1"/>
        <charset val="2"/>
      </rPr>
      <t>x</t>
    </r>
    <r>
      <rPr>
        <sz val="10"/>
        <color indexed="63"/>
        <rFont val="Times New Roman"/>
        <family val="1"/>
      </rPr>
      <t xml:space="preserve"> = </t>
    </r>
  </si>
  <si>
    <t>Tabella 6.4.II pali trivellati</t>
  </si>
  <si>
    <r>
      <t>R</t>
    </r>
    <r>
      <rPr>
        <vertAlign val="subscript"/>
        <sz val="10"/>
        <color indexed="63"/>
        <rFont val="Times New Roman"/>
        <family val="1"/>
      </rPr>
      <t>d,b</t>
    </r>
    <r>
      <rPr>
        <sz val="10"/>
        <color indexed="63"/>
        <rFont val="Times New Roman"/>
        <family val="1"/>
      </rPr>
      <t xml:space="preserve"> = Rc,k,b / </t>
    </r>
    <r>
      <rPr>
        <sz val="10"/>
        <color indexed="63"/>
        <rFont val="Symbol"/>
        <family val="1"/>
        <charset val="2"/>
      </rPr>
      <t>g</t>
    </r>
    <r>
      <rPr>
        <vertAlign val="subscript"/>
        <sz val="10"/>
        <color indexed="63"/>
        <rFont val="Times New Roman"/>
        <family val="1"/>
      </rPr>
      <t>b</t>
    </r>
    <r>
      <rPr>
        <sz val="10"/>
        <color indexed="63"/>
        <rFont val="Times New Roman"/>
        <family val="1"/>
      </rPr>
      <t xml:space="preserve"> = </t>
    </r>
  </si>
  <si>
    <r>
      <t>R</t>
    </r>
    <r>
      <rPr>
        <vertAlign val="subscript"/>
        <sz val="10"/>
        <color indexed="63"/>
        <rFont val="Times New Roman"/>
        <family val="1"/>
      </rPr>
      <t>c,k,s</t>
    </r>
    <r>
      <rPr>
        <sz val="10"/>
        <color indexed="63"/>
        <rFont val="Times New Roman"/>
        <family val="1"/>
      </rPr>
      <t xml:space="preserve"> =R</t>
    </r>
    <r>
      <rPr>
        <vertAlign val="subscript"/>
        <sz val="10"/>
        <color indexed="63"/>
        <rFont val="Times New Roman"/>
        <family val="1"/>
      </rPr>
      <t>c,cal</t>
    </r>
    <r>
      <rPr>
        <sz val="10"/>
        <color indexed="63"/>
        <rFont val="Times New Roman"/>
        <family val="1"/>
      </rPr>
      <t xml:space="preserve"> / </t>
    </r>
    <r>
      <rPr>
        <sz val="10"/>
        <color indexed="63"/>
        <rFont val="Symbol"/>
        <family val="1"/>
        <charset val="2"/>
      </rPr>
      <t>x</t>
    </r>
    <r>
      <rPr>
        <sz val="10"/>
        <color indexed="63"/>
        <rFont val="Times New Roman"/>
        <family val="1"/>
      </rPr>
      <t xml:space="preserve"> = </t>
    </r>
  </si>
  <si>
    <r>
      <t>R</t>
    </r>
    <r>
      <rPr>
        <vertAlign val="subscript"/>
        <sz val="10"/>
        <color indexed="63"/>
        <rFont val="Times New Roman"/>
        <family val="1"/>
      </rPr>
      <t>d,s</t>
    </r>
    <r>
      <rPr>
        <sz val="10"/>
        <color indexed="63"/>
        <rFont val="Times New Roman"/>
        <family val="1"/>
      </rPr>
      <t xml:space="preserve"> = Rc,k,s / </t>
    </r>
    <r>
      <rPr>
        <sz val="10"/>
        <color indexed="63"/>
        <rFont val="Symbol"/>
        <family val="1"/>
        <charset val="2"/>
      </rPr>
      <t>g</t>
    </r>
    <r>
      <rPr>
        <vertAlign val="subscript"/>
        <sz val="10"/>
        <color indexed="63"/>
        <rFont val="Times New Roman"/>
        <family val="1"/>
      </rPr>
      <t>s</t>
    </r>
    <r>
      <rPr>
        <sz val="10"/>
        <color indexed="63"/>
        <rFont val="Times New Roman"/>
        <family val="1"/>
      </rPr>
      <t xml:space="preserve"> = </t>
    </r>
  </si>
  <si>
    <r>
      <t>R</t>
    </r>
    <r>
      <rPr>
        <vertAlign val="subscript"/>
        <sz val="10"/>
        <rFont val="Palatino Linotype"/>
        <family val="1"/>
      </rPr>
      <t>d</t>
    </r>
    <r>
      <rPr>
        <sz val="10"/>
        <rFont val="Palatino Linotype"/>
        <family val="1"/>
      </rPr>
      <t xml:space="preserve"> = R</t>
    </r>
    <r>
      <rPr>
        <vertAlign val="subscript"/>
        <sz val="10"/>
        <rFont val="Palatino Linotype"/>
        <family val="1"/>
      </rPr>
      <t>d,b</t>
    </r>
    <r>
      <rPr>
        <sz val="10"/>
        <rFont val="Palatino Linotype"/>
        <family val="1"/>
      </rPr>
      <t xml:space="preserve"> + R</t>
    </r>
    <r>
      <rPr>
        <vertAlign val="subscript"/>
        <sz val="10"/>
        <rFont val="Palatino Linotype"/>
        <family val="1"/>
      </rPr>
      <t>d,s</t>
    </r>
    <r>
      <rPr>
        <sz val="10"/>
        <rFont val="Palatino Linotype"/>
        <family val="1"/>
      </rPr>
      <t xml:space="preserve"> =</t>
    </r>
  </si>
  <si>
    <t>azione di progetto:</t>
  </si>
  <si>
    <r>
      <t>E</t>
    </r>
    <r>
      <rPr>
        <vertAlign val="subscript"/>
        <sz val="10"/>
        <rFont val="Palatino Linotype"/>
        <family val="1"/>
      </rPr>
      <t>d</t>
    </r>
    <r>
      <rPr>
        <sz val="10"/>
        <rFont val="Palatino Linotype"/>
        <family val="1"/>
      </rPr>
      <t xml:space="preserve"> = </t>
    </r>
    <r>
      <rPr>
        <sz val="10"/>
        <rFont val="Symbol"/>
        <family val="1"/>
        <charset val="2"/>
      </rPr>
      <t>g</t>
    </r>
    <r>
      <rPr>
        <vertAlign val="subscript"/>
        <sz val="10"/>
        <rFont val="Palatino Linotype"/>
        <family val="1"/>
      </rPr>
      <t>G1</t>
    </r>
    <r>
      <rPr>
        <sz val="10"/>
        <rFont val="Palatino Linotype"/>
        <family val="1"/>
      </rPr>
      <t xml:space="preserve"> (G</t>
    </r>
    <r>
      <rPr>
        <vertAlign val="subscript"/>
        <sz val="10"/>
        <rFont val="Palatino Linotype"/>
        <family val="1"/>
      </rPr>
      <t>k</t>
    </r>
    <r>
      <rPr>
        <sz val="10"/>
        <rFont val="Palatino Linotype"/>
        <family val="1"/>
      </rPr>
      <t xml:space="preserve"> + W</t>
    </r>
    <r>
      <rPr>
        <vertAlign val="subscript"/>
        <sz val="10"/>
        <rFont val="Palatino Linotype"/>
        <family val="1"/>
      </rPr>
      <t>P</t>
    </r>
    <r>
      <rPr>
        <sz val="10"/>
        <rFont val="Palatino Linotype"/>
        <family val="1"/>
      </rPr>
      <t xml:space="preserve"> + F</t>
    </r>
    <r>
      <rPr>
        <vertAlign val="subscript"/>
        <sz val="10"/>
        <rFont val="Palatino Linotype"/>
        <family val="1"/>
      </rPr>
      <t>N,k</t>
    </r>
    <r>
      <rPr>
        <sz val="10"/>
        <rFont val="Palatino Linotype"/>
        <family val="1"/>
      </rPr>
      <t>) =</t>
    </r>
  </si>
  <si>
    <t>Tabella 6.2.I (A1)</t>
  </si>
  <si>
    <t>resistenza di progetto:</t>
  </si>
  <si>
    <r>
      <t>Le NTC 2018 (</t>
    </r>
    <r>
      <rPr>
        <sz val="10"/>
        <rFont val="Calibri"/>
        <family val="2"/>
      </rPr>
      <t>§</t>
    </r>
    <r>
      <rPr>
        <sz val="10"/>
        <rFont val="Palatino Linotype"/>
        <family val="1"/>
      </rPr>
      <t xml:space="preserve"> 6.4.3.) prescrivono che il peso proprio del palo e l'effetto dell'attrito negativo, valutato con i coefficienti </t>
    </r>
    <r>
      <rPr>
        <sz val="10"/>
        <rFont val="Symbol"/>
        <family val="1"/>
        <charset val="2"/>
      </rPr>
      <t>g</t>
    </r>
    <r>
      <rPr>
        <vertAlign val="subscript"/>
        <sz val="10"/>
        <rFont val="Palatino Linotype"/>
        <family val="1"/>
      </rPr>
      <t>M</t>
    </r>
    <r>
      <rPr>
        <sz val="10"/>
        <rFont val="Palatino Linotype"/>
        <family val="1"/>
      </rPr>
      <t xml:space="preserve"> del caso M1 della Tabella 6.2.II (</t>
    </r>
    <r>
      <rPr>
        <sz val="10"/>
        <rFont val="Symbol"/>
        <family val="1"/>
        <charset val="2"/>
      </rPr>
      <t>g</t>
    </r>
    <r>
      <rPr>
        <vertAlign val="subscript"/>
        <sz val="10"/>
        <rFont val="Palatino Linotype"/>
        <family val="1"/>
      </rPr>
      <t>M</t>
    </r>
    <r>
      <rPr>
        <sz val="10"/>
        <rFont val="Palatino Linotype"/>
        <family val="1"/>
      </rPr>
      <t xml:space="preserve"> = 1), devono essere inclusi fra le azioni permanenti. </t>
    </r>
  </si>
  <si>
    <t>Tabella 6.4.II pali trivellati (R3)</t>
  </si>
  <si>
    <t>Fondazione su pali battuti. I pali costituiranno la fondazione di un edificio non in grado di redistribuire i carichi.</t>
  </si>
  <si>
    <t>diametro</t>
  </si>
  <si>
    <t>spostamento ammissibile del gruppo di pali</t>
  </si>
  <si>
    <r>
      <t>w</t>
    </r>
    <r>
      <rPr>
        <vertAlign val="subscript"/>
        <sz val="10"/>
        <color indexed="63"/>
        <rFont val="Palatino Linotype"/>
        <family val="1"/>
      </rPr>
      <t>amm</t>
    </r>
    <r>
      <rPr>
        <sz val="10"/>
        <color indexed="63"/>
        <rFont val="Palatino Linotype"/>
        <family val="1"/>
      </rPr>
      <t xml:space="preserve"> = </t>
    </r>
  </si>
  <si>
    <t>numero prove di carico</t>
  </si>
  <si>
    <t xml:space="preserve">Carichi permanenti verticali </t>
  </si>
  <si>
    <t xml:space="preserve">Carichi variabili verticali </t>
  </si>
  <si>
    <t xml:space="preserve">Risultati delle prove di carico </t>
  </si>
  <si>
    <t>palo 1</t>
  </si>
  <si>
    <t>palo 2</t>
  </si>
  <si>
    <t>Carico</t>
  </si>
  <si>
    <t>w</t>
  </si>
  <si>
    <t>( MN )</t>
  </si>
  <si>
    <t>( mm )</t>
  </si>
  <si>
    <t xml:space="preserve">Stima della resistenza </t>
  </si>
  <si>
    <t>Si eseguono le regressioni lineari escludendo i primi tre valori</t>
  </si>
  <si>
    <r>
      <t>Si stima il valore limite Q</t>
    </r>
    <r>
      <rPr>
        <vertAlign val="subscript"/>
        <sz val="10"/>
        <rFont val="Palatino Linotype"/>
        <family val="1"/>
      </rPr>
      <t>lim</t>
    </r>
    <r>
      <rPr>
        <sz val="10"/>
        <rFont val="Palatino Linotype"/>
        <family val="1"/>
      </rPr>
      <t xml:space="preserve"> di ciascuna prova di carico come media fra i valori stimati con i tre seguenti metodi covenzionali:</t>
    </r>
  </si>
  <si>
    <t>3° metodo: Qlim(3) è il carico corrispondente ad un cedimento w = 0,1d = 40 mm</t>
  </si>
  <si>
    <r>
      <t>R</t>
    </r>
    <r>
      <rPr>
        <vertAlign val="superscript"/>
        <sz val="10"/>
        <color indexed="63"/>
        <rFont val="Palatino Linotype"/>
        <family val="1"/>
      </rPr>
      <t>2</t>
    </r>
  </si>
  <si>
    <r>
      <t>w</t>
    </r>
    <r>
      <rPr>
        <vertAlign val="subscript"/>
        <sz val="10"/>
        <color indexed="63"/>
        <rFont val="Palatino Linotype"/>
        <family val="1"/>
      </rPr>
      <t>lim</t>
    </r>
    <r>
      <rPr>
        <sz val="10"/>
        <color indexed="63"/>
        <rFont val="Palatino Linotype"/>
        <family val="1"/>
      </rPr>
      <t>(1) =</t>
    </r>
  </si>
  <si>
    <r>
      <t>Q</t>
    </r>
    <r>
      <rPr>
        <vertAlign val="subscript"/>
        <sz val="10"/>
        <color indexed="63"/>
        <rFont val="Palatino Linotype"/>
        <family val="1"/>
      </rPr>
      <t>lim</t>
    </r>
    <r>
      <rPr>
        <sz val="10"/>
        <color indexed="63"/>
        <rFont val="Palatino Linotype"/>
        <family val="1"/>
      </rPr>
      <t>(1) =</t>
    </r>
  </si>
  <si>
    <r>
      <t>Q</t>
    </r>
    <r>
      <rPr>
        <vertAlign val="subscript"/>
        <sz val="10"/>
        <color indexed="63"/>
        <rFont val="Palatino Linotype"/>
        <family val="1"/>
      </rPr>
      <t>lim</t>
    </r>
    <r>
      <rPr>
        <sz val="10"/>
        <color indexed="63"/>
        <rFont val="Palatino Linotype"/>
        <family val="1"/>
      </rPr>
      <t>(2) =</t>
    </r>
  </si>
  <si>
    <r>
      <t>Q</t>
    </r>
    <r>
      <rPr>
        <b/>
        <vertAlign val="subscript"/>
        <sz val="10"/>
        <color indexed="63"/>
        <rFont val="Palatino Linotype"/>
        <family val="1"/>
      </rPr>
      <t>lim</t>
    </r>
    <r>
      <rPr>
        <b/>
        <sz val="10"/>
        <color indexed="63"/>
        <rFont val="Palatino Linotype"/>
        <family val="1"/>
      </rPr>
      <t>(3) =</t>
    </r>
  </si>
  <si>
    <r>
      <t>R</t>
    </r>
    <r>
      <rPr>
        <vertAlign val="subscript"/>
        <sz val="10"/>
        <color indexed="63"/>
        <rFont val="Palatino Linotype"/>
        <family val="1"/>
      </rPr>
      <t>c,1</t>
    </r>
    <r>
      <rPr>
        <sz val="10"/>
        <color indexed="63"/>
        <rFont val="Palatino Linotype"/>
        <family val="1"/>
      </rPr>
      <t xml:space="preserve"> = </t>
    </r>
  </si>
  <si>
    <r>
      <t>R</t>
    </r>
    <r>
      <rPr>
        <vertAlign val="subscript"/>
        <sz val="10"/>
        <color indexed="63"/>
        <rFont val="Palatino Linotype"/>
        <family val="1"/>
      </rPr>
      <t>c,2</t>
    </r>
    <r>
      <rPr>
        <sz val="10"/>
        <color indexed="63"/>
        <rFont val="Palatino Linotype"/>
        <family val="1"/>
      </rPr>
      <t xml:space="preserve"> = </t>
    </r>
  </si>
  <si>
    <r>
      <t>(R</t>
    </r>
    <r>
      <rPr>
        <vertAlign val="subscript"/>
        <sz val="10"/>
        <color indexed="63"/>
        <rFont val="Palatino Linotype"/>
        <family val="1"/>
      </rPr>
      <t>c</t>
    </r>
    <r>
      <rPr>
        <sz val="10"/>
        <color indexed="63"/>
        <rFont val="Palatino Linotype"/>
        <family val="1"/>
      </rPr>
      <t>)</t>
    </r>
    <r>
      <rPr>
        <vertAlign val="subscript"/>
        <sz val="10"/>
        <color indexed="63"/>
        <rFont val="Palatino Linotype"/>
        <family val="1"/>
      </rPr>
      <t>media</t>
    </r>
    <r>
      <rPr>
        <sz val="10"/>
        <color indexed="63"/>
        <rFont val="Palatino Linotype"/>
        <family val="1"/>
      </rPr>
      <t xml:space="preserve"> =</t>
    </r>
  </si>
  <si>
    <r>
      <t>x</t>
    </r>
    <r>
      <rPr>
        <vertAlign val="subscript"/>
        <sz val="10"/>
        <rFont val="Palatino Linotype"/>
        <family val="1"/>
      </rPr>
      <t>1</t>
    </r>
    <r>
      <rPr>
        <sz val="10"/>
        <rFont val="Palatino Linotype"/>
        <family val="1"/>
      </rPr>
      <t xml:space="preserve"> = </t>
    </r>
  </si>
  <si>
    <t>da Tabella 6.4.III</t>
  </si>
  <si>
    <r>
      <t>(R</t>
    </r>
    <r>
      <rPr>
        <vertAlign val="subscript"/>
        <sz val="10"/>
        <color indexed="63"/>
        <rFont val="Palatino Linotype"/>
        <family val="1"/>
      </rPr>
      <t>c</t>
    </r>
    <r>
      <rPr>
        <sz val="10"/>
        <color indexed="63"/>
        <rFont val="Palatino Linotype"/>
        <family val="1"/>
      </rPr>
      <t>)</t>
    </r>
    <r>
      <rPr>
        <vertAlign val="subscript"/>
        <sz val="10"/>
        <color indexed="63"/>
        <rFont val="Palatino Linotype"/>
        <family val="1"/>
      </rPr>
      <t>min</t>
    </r>
    <r>
      <rPr>
        <sz val="10"/>
        <color indexed="63"/>
        <rFont val="Palatino Linotype"/>
        <family val="1"/>
      </rPr>
      <t xml:space="preserve"> =</t>
    </r>
  </si>
  <si>
    <r>
      <t>x</t>
    </r>
    <r>
      <rPr>
        <vertAlign val="subscript"/>
        <sz val="10"/>
        <rFont val="Palatino Linotype"/>
        <family val="1"/>
      </rPr>
      <t>2</t>
    </r>
    <r>
      <rPr>
        <sz val="10"/>
        <rFont val="Palatino Linotype"/>
        <family val="1"/>
      </rPr>
      <t xml:space="preserve"> = </t>
    </r>
  </si>
  <si>
    <r>
      <t>(R</t>
    </r>
    <r>
      <rPr>
        <vertAlign val="subscript"/>
        <sz val="10"/>
        <color indexed="63"/>
        <rFont val="Palatino Linotype"/>
        <family val="1"/>
      </rPr>
      <t>c</t>
    </r>
    <r>
      <rPr>
        <sz val="10"/>
        <color indexed="63"/>
        <rFont val="Palatino Linotype"/>
        <family val="1"/>
      </rPr>
      <t>)</t>
    </r>
    <r>
      <rPr>
        <vertAlign val="subscript"/>
        <sz val="10"/>
        <color indexed="63"/>
        <rFont val="Palatino Linotype"/>
        <family val="1"/>
      </rPr>
      <t>media</t>
    </r>
    <r>
      <rPr>
        <sz val="10"/>
        <color indexed="63"/>
        <rFont val="Palatino Linotype"/>
        <family val="1"/>
      </rPr>
      <t xml:space="preserve"> / </t>
    </r>
    <r>
      <rPr>
        <sz val="10"/>
        <color indexed="63"/>
        <rFont val="Symbol"/>
        <family val="1"/>
        <charset val="2"/>
      </rPr>
      <t>x</t>
    </r>
    <r>
      <rPr>
        <vertAlign val="subscript"/>
        <sz val="10"/>
        <color indexed="63"/>
        <rFont val="Palatino Linotype"/>
        <family val="1"/>
      </rPr>
      <t>1</t>
    </r>
    <r>
      <rPr>
        <sz val="10"/>
        <color indexed="63"/>
        <rFont val="Palatino Linotype"/>
        <family val="1"/>
      </rPr>
      <t xml:space="preserve"> =</t>
    </r>
  </si>
  <si>
    <r>
      <t>(R</t>
    </r>
    <r>
      <rPr>
        <vertAlign val="subscript"/>
        <sz val="10"/>
        <color indexed="63"/>
        <rFont val="Palatino Linotype"/>
        <family val="1"/>
      </rPr>
      <t>c</t>
    </r>
    <r>
      <rPr>
        <sz val="10"/>
        <color indexed="63"/>
        <rFont val="Palatino Linotype"/>
        <family val="1"/>
      </rPr>
      <t>)</t>
    </r>
    <r>
      <rPr>
        <vertAlign val="subscript"/>
        <sz val="10"/>
        <color indexed="63"/>
        <rFont val="Palatino Linotype"/>
        <family val="1"/>
      </rPr>
      <t>min</t>
    </r>
    <r>
      <rPr>
        <sz val="10"/>
        <color indexed="63"/>
        <rFont val="Palatino Linotype"/>
        <family val="1"/>
      </rPr>
      <t xml:space="preserve"> / </t>
    </r>
    <r>
      <rPr>
        <sz val="10"/>
        <color indexed="63"/>
        <rFont val="Symbol"/>
        <family val="1"/>
        <charset val="2"/>
      </rPr>
      <t>x</t>
    </r>
    <r>
      <rPr>
        <vertAlign val="subscript"/>
        <sz val="10"/>
        <color indexed="63"/>
        <rFont val="Palatino Linotype"/>
        <family val="1"/>
      </rPr>
      <t>2</t>
    </r>
    <r>
      <rPr>
        <sz val="10"/>
        <color indexed="63"/>
        <rFont val="Palatino Linotype"/>
        <family val="1"/>
      </rPr>
      <t xml:space="preserve"> =</t>
    </r>
  </si>
  <si>
    <r>
      <t>R</t>
    </r>
    <r>
      <rPr>
        <vertAlign val="subscript"/>
        <sz val="10"/>
        <rFont val="Palatino Linotype"/>
        <family val="1"/>
      </rPr>
      <t>c,k</t>
    </r>
    <r>
      <rPr>
        <sz val="10"/>
        <rFont val="Palatino Linotype"/>
        <family val="1"/>
      </rPr>
      <t xml:space="preserve"> = </t>
    </r>
  </si>
  <si>
    <t>valore di progetto della resistenza di un palo</t>
  </si>
  <si>
    <r>
      <t>R</t>
    </r>
    <r>
      <rPr>
        <vertAlign val="subscript"/>
        <sz val="10"/>
        <rFont val="Palatino Linotype"/>
        <family val="1"/>
      </rPr>
      <t>c</t>
    </r>
    <r>
      <rPr>
        <sz val="10"/>
        <rFont val="Palatino Linotype"/>
        <family val="1"/>
      </rPr>
      <t>,</t>
    </r>
    <r>
      <rPr>
        <vertAlign val="subscript"/>
        <sz val="10"/>
        <rFont val="Palatino Linotype"/>
        <family val="1"/>
      </rPr>
      <t>d</t>
    </r>
    <r>
      <rPr>
        <sz val="10"/>
        <rFont val="Palatino Linotype"/>
        <family val="1"/>
      </rPr>
      <t xml:space="preserve"> = </t>
    </r>
  </si>
  <si>
    <r>
      <t>(E</t>
    </r>
    <r>
      <rPr>
        <vertAlign val="subscript"/>
        <sz val="10"/>
        <rFont val="Palatino Linotype"/>
        <family val="1"/>
      </rPr>
      <t>d</t>
    </r>
    <r>
      <rPr>
        <sz val="10"/>
        <rFont val="Palatino Linotype"/>
        <family val="1"/>
      </rPr>
      <t xml:space="preserve"> / R</t>
    </r>
    <r>
      <rPr>
        <vertAlign val="subscript"/>
        <sz val="10"/>
        <rFont val="Palatino Linotype"/>
        <family val="1"/>
      </rPr>
      <t>c,d</t>
    </r>
    <r>
      <rPr>
        <sz val="10"/>
        <rFont val="Palatino Linotype"/>
        <family val="1"/>
      </rPr>
      <t>) =</t>
    </r>
  </si>
  <si>
    <t>No min. pali:</t>
  </si>
  <si>
    <t>Verifica allo Stato Limite di Esercizio (SLE)</t>
  </si>
  <si>
    <t>La valutazione dei cedimenti della fondazione viene eseguita (cautelativamente) per il carico caratteristico</t>
  </si>
  <si>
    <r>
      <t>E</t>
    </r>
    <r>
      <rPr>
        <vertAlign val="subscript"/>
        <sz val="10"/>
        <rFont val="Palatino Linotype"/>
        <family val="1"/>
      </rPr>
      <t>d</t>
    </r>
    <r>
      <rPr>
        <sz val="10"/>
        <rFont val="Palatino Linotype"/>
        <family val="1"/>
      </rPr>
      <t xml:space="preserve"> = E</t>
    </r>
    <r>
      <rPr>
        <vertAlign val="subscript"/>
        <sz val="10"/>
        <rFont val="Palatino Linotype"/>
        <family val="1"/>
      </rPr>
      <t>k</t>
    </r>
    <r>
      <rPr>
        <sz val="10"/>
        <rFont val="Palatino Linotype"/>
        <family val="1"/>
      </rPr>
      <t xml:space="preserve"> = G</t>
    </r>
    <r>
      <rPr>
        <vertAlign val="subscript"/>
        <sz val="10"/>
        <rFont val="Palatino Linotype"/>
        <family val="1"/>
      </rPr>
      <t>k</t>
    </r>
    <r>
      <rPr>
        <sz val="10"/>
        <rFont val="Palatino Linotype"/>
        <family val="1"/>
      </rPr>
      <t xml:space="preserve"> + Q</t>
    </r>
    <r>
      <rPr>
        <vertAlign val="subscript"/>
        <sz val="10"/>
        <rFont val="Palatino Linotype"/>
        <family val="1"/>
      </rPr>
      <t>k</t>
    </r>
    <r>
      <rPr>
        <sz val="10"/>
        <rFont val="Palatino Linotype"/>
        <family val="1"/>
      </rPr>
      <t xml:space="preserve"> =</t>
    </r>
  </si>
  <si>
    <t>Non essendo l'edificio in grado di ridistribuire i carichi tra i pali, è necessario che il carico massimo  in esercizio di ciascun palo sia non superiore al carico corrispondente al cedimento ammissibile.</t>
  </si>
  <si>
    <r>
      <t>Il cedimento della fondazione su pali (pali in gruppo) w</t>
    </r>
    <r>
      <rPr>
        <vertAlign val="subscript"/>
        <sz val="10"/>
        <rFont val="Palatino Linotype"/>
        <family val="1"/>
      </rPr>
      <t>G</t>
    </r>
    <r>
      <rPr>
        <sz val="10"/>
        <rFont val="Palatino Linotype"/>
        <family val="1"/>
      </rPr>
      <t xml:space="preserve"> può essere stimato con la relazione:</t>
    </r>
  </si>
  <si>
    <r>
      <t>w</t>
    </r>
    <r>
      <rPr>
        <vertAlign val="subscript"/>
        <sz val="10"/>
        <rFont val="Palatino Linotype"/>
        <family val="1"/>
      </rPr>
      <t>G</t>
    </r>
    <r>
      <rPr>
        <sz val="10"/>
        <rFont val="Palatino Linotype"/>
        <family val="1"/>
      </rPr>
      <t xml:space="preserve"> = R</t>
    </r>
    <r>
      <rPr>
        <vertAlign val="subscript"/>
        <sz val="10"/>
        <rFont val="Palatino Linotype"/>
        <family val="1"/>
      </rPr>
      <t>S</t>
    </r>
    <r>
      <rPr>
        <sz val="10"/>
        <rFont val="Palatino Linotype"/>
        <family val="1"/>
      </rPr>
      <t xml:space="preserve"> w</t>
    </r>
    <r>
      <rPr>
        <vertAlign val="subscript"/>
        <sz val="10"/>
        <rFont val="Palatino Linotype"/>
        <family val="1"/>
      </rPr>
      <t>1</t>
    </r>
    <r>
      <rPr>
        <sz val="10"/>
        <rFont val="Palatino Linotype"/>
        <family val="1"/>
      </rPr>
      <t xml:space="preserve"> </t>
    </r>
  </si>
  <si>
    <t>in cui:</t>
  </si>
  <si>
    <r>
      <t>w</t>
    </r>
    <r>
      <rPr>
        <vertAlign val="subscript"/>
        <sz val="10"/>
        <rFont val="Palatino Linotype"/>
        <family val="1"/>
      </rPr>
      <t>G</t>
    </r>
  </si>
  <si>
    <t>cedimento del gruppo di pali</t>
  </si>
  <si>
    <r>
      <t>w</t>
    </r>
    <r>
      <rPr>
        <vertAlign val="subscript"/>
        <sz val="10"/>
        <rFont val="Palatino Linotype"/>
        <family val="1"/>
      </rPr>
      <t>1</t>
    </r>
  </si>
  <si>
    <t>cedimento del palo singolo</t>
  </si>
  <si>
    <t>con i valori di progetto:</t>
  </si>
  <si>
    <r>
      <t>w</t>
    </r>
    <r>
      <rPr>
        <vertAlign val="subscript"/>
        <sz val="10"/>
        <rFont val="Palatino Linotype"/>
        <family val="1"/>
      </rPr>
      <t>G</t>
    </r>
    <r>
      <rPr>
        <sz val="10"/>
        <rFont val="Palatino Linotype"/>
        <family val="1"/>
      </rPr>
      <t xml:space="preserve"> = </t>
    </r>
  </si>
  <si>
    <t>N =</t>
  </si>
  <si>
    <t>si ottiene:</t>
  </si>
  <si>
    <r>
      <t>R</t>
    </r>
    <r>
      <rPr>
        <vertAlign val="subscript"/>
        <sz val="10"/>
        <rFont val="Palatino Linotype"/>
        <family val="1"/>
      </rPr>
      <t>S</t>
    </r>
    <r>
      <rPr>
        <sz val="10"/>
        <rFont val="Palatino Linotype"/>
        <family val="1"/>
      </rPr>
      <t xml:space="preserve"> ≅ N</t>
    </r>
    <r>
      <rPr>
        <vertAlign val="superscript"/>
        <sz val="10"/>
        <rFont val="Palatino Linotype"/>
        <family val="1"/>
      </rPr>
      <t>0,5</t>
    </r>
    <r>
      <rPr>
        <sz val="10"/>
        <rFont val="Palatino Linotype"/>
        <family val="1"/>
      </rPr>
      <t xml:space="preserve"> =</t>
    </r>
  </si>
  <si>
    <t>fattore di amplificazione del cedimento</t>
  </si>
  <si>
    <r>
      <t>w</t>
    </r>
    <r>
      <rPr>
        <vertAlign val="subscript"/>
        <sz val="10"/>
        <rFont val="Palatino Linotype"/>
        <family val="1"/>
      </rPr>
      <t>1</t>
    </r>
    <r>
      <rPr>
        <sz val="10"/>
        <rFont val="Palatino Linotype"/>
        <family val="1"/>
      </rPr>
      <t xml:space="preserve"> = </t>
    </r>
  </si>
  <si>
    <t>Utilizzando le iperboli di Chin interpolatrici delle prove di carico si ha:</t>
  </si>
  <si>
    <r>
      <t>w</t>
    </r>
    <r>
      <rPr>
        <vertAlign val="subscript"/>
        <sz val="10"/>
        <color indexed="63"/>
        <rFont val="Palatino Linotype"/>
        <family val="1"/>
      </rPr>
      <t>amm</t>
    </r>
    <r>
      <rPr>
        <sz val="10"/>
        <color indexed="63"/>
        <rFont val="Palatino Linotype"/>
        <family val="1"/>
      </rPr>
      <t xml:space="preserve"> =</t>
    </r>
  </si>
  <si>
    <r>
      <t>Q</t>
    </r>
    <r>
      <rPr>
        <vertAlign val="subscript"/>
        <sz val="10"/>
        <color indexed="63"/>
        <rFont val="Palatino Linotype"/>
        <family val="1"/>
      </rPr>
      <t>amm</t>
    </r>
    <r>
      <rPr>
        <sz val="10"/>
        <color indexed="63"/>
        <rFont val="Palatino Linotype"/>
        <family val="1"/>
      </rPr>
      <t xml:space="preserve"> =</t>
    </r>
  </si>
  <si>
    <r>
      <t>Q</t>
    </r>
    <r>
      <rPr>
        <vertAlign val="subscript"/>
        <sz val="10"/>
        <color indexed="63"/>
        <rFont val="Palatino Linotype"/>
        <family val="1"/>
      </rPr>
      <t>amm,medio</t>
    </r>
    <r>
      <rPr>
        <sz val="10"/>
        <color indexed="63"/>
        <rFont val="Palatino Linotype"/>
        <family val="1"/>
      </rPr>
      <t xml:space="preserve"> =</t>
    </r>
  </si>
  <si>
    <t>Con riferimento al gruppo costituito da N =</t>
  </si>
  <si>
    <t xml:space="preserve">pali </t>
  </si>
  <si>
    <t>risulta:</t>
  </si>
  <si>
    <r>
      <t>C</t>
    </r>
    <r>
      <rPr>
        <vertAlign val="subscript"/>
        <sz val="10"/>
        <color indexed="63"/>
        <rFont val="Palatino Linotype"/>
        <family val="1"/>
      </rPr>
      <t>d</t>
    </r>
    <r>
      <rPr>
        <sz val="10"/>
        <color indexed="63"/>
        <rFont val="Palatino Linotype"/>
        <family val="1"/>
      </rPr>
      <t xml:space="preserve"> = 10 x Q</t>
    </r>
    <r>
      <rPr>
        <vertAlign val="subscript"/>
        <sz val="10"/>
        <color indexed="63"/>
        <rFont val="Palatino Linotype"/>
        <family val="1"/>
      </rPr>
      <t>amm,medio</t>
    </r>
    <r>
      <rPr>
        <sz val="10"/>
        <color indexed="63"/>
        <rFont val="Palatino Linotype"/>
        <family val="1"/>
      </rPr>
      <t xml:space="preserve"> =</t>
    </r>
  </si>
  <si>
    <r>
      <t>MN &gt; E</t>
    </r>
    <r>
      <rPr>
        <vertAlign val="subscript"/>
        <sz val="10"/>
        <rFont val="Palatino Linotype"/>
        <family val="1"/>
      </rPr>
      <t>d</t>
    </r>
  </si>
  <si>
    <t>Determinare il numero di pali necessario a soddisfare le verifiche allo SLU e allo SLE secondo le NTC 2018 sulla base dei risultati di prove di carico su pali pilota</t>
  </si>
  <si>
    <r>
      <rPr>
        <sz val="10"/>
        <rFont val="Calibri"/>
        <family val="2"/>
      </rPr>
      <t>§</t>
    </r>
    <r>
      <rPr>
        <sz val="10"/>
        <rFont val="Palatino Linotype"/>
        <family val="1"/>
      </rPr>
      <t xml:space="preserve"> 6.4.3.1.1</t>
    </r>
  </si>
  <si>
    <t>(da Tabella 6.4.II - pali infissi)</t>
  </si>
  <si>
    <r>
      <t>R</t>
    </r>
    <r>
      <rPr>
        <vertAlign val="subscript"/>
        <sz val="10"/>
        <rFont val="Palatino Linotype"/>
        <family val="1"/>
      </rPr>
      <t>c</t>
    </r>
    <r>
      <rPr>
        <sz val="10"/>
        <rFont val="Palatino Linotype"/>
        <family val="1"/>
      </rPr>
      <t>,</t>
    </r>
    <r>
      <rPr>
        <vertAlign val="subscript"/>
        <sz val="10"/>
        <rFont val="Palatino Linotype"/>
        <family val="1"/>
      </rPr>
      <t>d</t>
    </r>
    <r>
      <rPr>
        <sz val="10"/>
        <rFont val="Palatino Linotype"/>
        <family val="1"/>
      </rPr>
      <t xml:space="preserve"> = R</t>
    </r>
    <r>
      <rPr>
        <vertAlign val="subscript"/>
        <sz val="10"/>
        <rFont val="Palatino Linotype"/>
        <family val="1"/>
      </rPr>
      <t>c,k</t>
    </r>
    <r>
      <rPr>
        <sz val="10"/>
        <rFont val="Palatino Linotype"/>
        <family val="1"/>
      </rPr>
      <t>/</t>
    </r>
    <r>
      <rPr>
        <sz val="10"/>
        <rFont val="Symbol"/>
        <family val="1"/>
        <charset val="2"/>
      </rPr>
      <t>g</t>
    </r>
    <r>
      <rPr>
        <vertAlign val="subscript"/>
        <sz val="10"/>
        <rFont val="Palatino Linotype"/>
        <family val="1"/>
      </rPr>
      <t>R</t>
    </r>
    <r>
      <rPr>
        <sz val="10"/>
        <rFont val="Palatino Linotype"/>
        <family val="1"/>
      </rPr>
      <t xml:space="preserve"> </t>
    </r>
  </si>
  <si>
    <r>
      <t>g</t>
    </r>
    <r>
      <rPr>
        <vertAlign val="subscript"/>
        <sz val="10"/>
        <rFont val="Palatino Linotype"/>
        <family val="1"/>
      </rPr>
      <t>R</t>
    </r>
    <r>
      <rPr>
        <sz val="10"/>
        <rFont val="Palatino Linotype"/>
        <family val="1"/>
      </rPr>
      <t xml:space="preserve"> = </t>
    </r>
    <r>
      <rPr>
        <sz val="10"/>
        <rFont val="Symbol"/>
        <family val="1"/>
        <charset val="2"/>
      </rPr>
      <t>g</t>
    </r>
    <r>
      <rPr>
        <sz val="10"/>
        <rFont val="Palatino Linotype"/>
        <family val="1"/>
      </rPr>
      <t xml:space="preserve"> =</t>
    </r>
  </si>
  <si>
    <t>Determinazione del numero minimo di pali per soddisfare la verifica allo SLU di collasso per carico limite assiale (GEO) DA2 (A1+M1+R3)</t>
  </si>
  <si>
    <t>→</t>
  </si>
  <si>
    <r>
      <t>C</t>
    </r>
    <r>
      <rPr>
        <vertAlign val="subscript"/>
        <sz val="10"/>
        <rFont val="Palatino Linotype"/>
        <family val="1"/>
      </rPr>
      <t>d</t>
    </r>
    <r>
      <rPr>
        <sz val="10"/>
        <rFont val="Palatino Linotype"/>
        <family val="1"/>
      </rPr>
      <t xml:space="preserve"> </t>
    </r>
  </si>
  <si>
    <r>
      <t>E</t>
    </r>
    <r>
      <rPr>
        <vertAlign val="subscript"/>
        <sz val="10"/>
        <rFont val="Palatino Linotype"/>
        <family val="1"/>
      </rPr>
      <t xml:space="preserve">d </t>
    </r>
  </si>
  <si>
    <r>
      <t>E</t>
    </r>
    <r>
      <rPr>
        <vertAlign val="subscript"/>
        <sz val="10"/>
        <rFont val="Palatino Linotype"/>
        <family val="1"/>
      </rPr>
      <t>d</t>
    </r>
    <r>
      <rPr>
        <sz val="10"/>
        <rFont val="Palatino Linotype"/>
        <family val="1"/>
      </rPr>
      <t xml:space="preserve"> </t>
    </r>
  </si>
  <si>
    <t>Esempio 5</t>
  </si>
  <si>
    <t xml:space="preserve">B = </t>
  </si>
  <si>
    <t>N x N =</t>
  </si>
  <si>
    <t>micropali</t>
  </si>
  <si>
    <r>
      <t>F</t>
    </r>
    <r>
      <rPr>
        <sz val="10"/>
        <rFont val="Palatino Linotype"/>
        <family val="1"/>
      </rPr>
      <t xml:space="preserve"> =</t>
    </r>
  </si>
  <si>
    <t>terreno di fondazione omogeneo</t>
  </si>
  <si>
    <t>falda al piano di fondazione.</t>
  </si>
  <si>
    <t>valori caratteristici delle proprietà geotecniche</t>
  </si>
  <si>
    <r>
      <t>g</t>
    </r>
    <r>
      <rPr>
        <sz val="10"/>
        <rFont val="Palatino Linotype"/>
        <family val="1"/>
      </rPr>
      <t xml:space="preserve"> =  </t>
    </r>
  </si>
  <si>
    <r>
      <t>f</t>
    </r>
    <r>
      <rPr>
        <sz val="10"/>
        <rFont val="Palatino Linotype"/>
        <family val="1"/>
      </rPr>
      <t>' =</t>
    </r>
  </si>
  <si>
    <t>c' =</t>
  </si>
  <si>
    <t>Resistenze caratteristiche del micropalo</t>
  </si>
  <si>
    <t>di punta</t>
  </si>
  <si>
    <r>
      <t>Q</t>
    </r>
    <r>
      <rPr>
        <vertAlign val="subscript"/>
        <sz val="10"/>
        <rFont val="Palatino Linotype"/>
        <family val="1"/>
      </rPr>
      <t>b,k</t>
    </r>
    <r>
      <rPr>
        <sz val="10"/>
        <rFont val="Palatino Linotype"/>
        <family val="1"/>
      </rPr>
      <t xml:space="preserve"> =</t>
    </r>
  </si>
  <si>
    <t>laterale a compressione</t>
  </si>
  <si>
    <r>
      <t>Q</t>
    </r>
    <r>
      <rPr>
        <vertAlign val="subscript"/>
        <sz val="10"/>
        <rFont val="Palatino Linotype"/>
        <family val="1"/>
      </rPr>
      <t>s,k</t>
    </r>
    <r>
      <rPr>
        <sz val="10"/>
        <rFont val="Palatino Linotype"/>
        <family val="1"/>
      </rPr>
      <t xml:space="preserve"> =</t>
    </r>
  </si>
  <si>
    <t>a trazione</t>
  </si>
  <si>
    <r>
      <t>Q</t>
    </r>
    <r>
      <rPr>
        <vertAlign val="subscript"/>
        <sz val="10"/>
        <rFont val="Palatino Linotype"/>
        <family val="1"/>
      </rPr>
      <t>t,k</t>
    </r>
    <r>
      <rPr>
        <sz val="10"/>
        <rFont val="Palatino Linotype"/>
        <family val="1"/>
      </rPr>
      <t xml:space="preserve"> =</t>
    </r>
  </si>
  <si>
    <t>In assenza di pali la resistenza della fondazione superficiale risulta:</t>
  </si>
  <si>
    <r>
      <t>Q</t>
    </r>
    <r>
      <rPr>
        <vertAlign val="subscript"/>
        <sz val="10"/>
        <rFont val="Palatino Linotype"/>
        <family val="1"/>
      </rPr>
      <t>lim,k</t>
    </r>
    <r>
      <rPr>
        <sz val="10"/>
        <rFont val="Palatino Linotype"/>
        <family val="1"/>
      </rPr>
      <t xml:space="preserve"> = q</t>
    </r>
    <r>
      <rPr>
        <vertAlign val="subscript"/>
        <sz val="10"/>
        <rFont val="Palatino Linotype"/>
        <family val="1"/>
      </rPr>
      <t>lim,k</t>
    </r>
    <r>
      <rPr>
        <sz val="10"/>
        <rFont val="Palatino Linotype"/>
        <family val="1"/>
      </rPr>
      <t xml:space="preserve"> A = </t>
    </r>
  </si>
  <si>
    <r>
      <t>q</t>
    </r>
    <r>
      <rPr>
        <vertAlign val="subscript"/>
        <sz val="9"/>
        <rFont val="Palatino Linotype"/>
        <family val="1"/>
      </rPr>
      <t>lim,k</t>
    </r>
    <r>
      <rPr>
        <sz val="9"/>
        <rFont val="Palatino Linotype"/>
        <family val="1"/>
      </rPr>
      <t xml:space="preserve"> = </t>
    </r>
    <r>
      <rPr>
        <sz val="9"/>
        <rFont val="Symbol"/>
        <family val="1"/>
        <charset val="2"/>
      </rPr>
      <t>g</t>
    </r>
    <r>
      <rPr>
        <sz val="9"/>
        <rFont val="Palatino Linotype"/>
        <family val="1"/>
      </rPr>
      <t xml:space="preserve"> H N</t>
    </r>
    <r>
      <rPr>
        <vertAlign val="subscript"/>
        <sz val="9"/>
        <rFont val="Palatino Linotype"/>
        <family val="1"/>
      </rPr>
      <t>q</t>
    </r>
    <r>
      <rPr>
        <sz val="9"/>
        <rFont val="Palatino Linotype"/>
        <family val="1"/>
      </rPr>
      <t xml:space="preserve"> s</t>
    </r>
    <r>
      <rPr>
        <vertAlign val="subscript"/>
        <sz val="9"/>
        <rFont val="Palatino Linotype"/>
        <family val="1"/>
      </rPr>
      <t>q</t>
    </r>
    <r>
      <rPr>
        <sz val="9"/>
        <rFont val="Palatino Linotype"/>
        <family val="1"/>
      </rPr>
      <t xml:space="preserve"> + 0,5 </t>
    </r>
    <r>
      <rPr>
        <sz val="9"/>
        <rFont val="Symbol"/>
        <family val="1"/>
        <charset val="2"/>
      </rPr>
      <t>g</t>
    </r>
    <r>
      <rPr>
        <sz val="9"/>
        <rFont val="Palatino Linotype"/>
        <family val="1"/>
      </rPr>
      <t>' B N</t>
    </r>
    <r>
      <rPr>
        <sz val="9"/>
        <rFont val="Symbol"/>
        <family val="1"/>
        <charset val="2"/>
      </rPr>
      <t>g</t>
    </r>
    <r>
      <rPr>
        <sz val="9"/>
        <rFont val="Palatino Linotype"/>
        <family val="1"/>
      </rPr>
      <t xml:space="preserve"> s</t>
    </r>
    <r>
      <rPr>
        <vertAlign val="subscript"/>
        <sz val="9"/>
        <rFont val="Symbol"/>
        <family val="1"/>
        <charset val="2"/>
      </rPr>
      <t>g</t>
    </r>
    <r>
      <rPr>
        <sz val="9"/>
        <rFont val="Symbol"/>
        <family val="1"/>
        <charset val="2"/>
      </rPr>
      <t xml:space="preserve"> =</t>
    </r>
  </si>
  <si>
    <r>
      <t>N</t>
    </r>
    <r>
      <rPr>
        <vertAlign val="subscript"/>
        <sz val="9"/>
        <rFont val="Palatino Linotype"/>
        <family val="1"/>
      </rPr>
      <t>q</t>
    </r>
    <r>
      <rPr>
        <sz val="9"/>
        <rFont val="Palatino Linotype"/>
        <family val="1"/>
      </rPr>
      <t xml:space="preserve"> = </t>
    </r>
  </si>
  <si>
    <r>
      <t>s</t>
    </r>
    <r>
      <rPr>
        <vertAlign val="subscript"/>
        <sz val="9"/>
        <rFont val="Palatino Linotype"/>
        <family val="1"/>
      </rPr>
      <t>q</t>
    </r>
    <r>
      <rPr>
        <sz val="9"/>
        <rFont val="Palatino Linotype"/>
        <family val="1"/>
      </rPr>
      <t xml:space="preserve"> = </t>
    </r>
  </si>
  <si>
    <r>
      <t>N</t>
    </r>
    <r>
      <rPr>
        <vertAlign val="subscript"/>
        <sz val="9"/>
        <rFont val="Symbol"/>
        <family val="1"/>
        <charset val="2"/>
      </rPr>
      <t>g</t>
    </r>
    <r>
      <rPr>
        <sz val="9"/>
        <rFont val="Palatino Linotype"/>
        <family val="1"/>
      </rPr>
      <t xml:space="preserve"> = </t>
    </r>
  </si>
  <si>
    <r>
      <t>s</t>
    </r>
    <r>
      <rPr>
        <vertAlign val="subscript"/>
        <sz val="9"/>
        <rFont val="Symbol"/>
        <family val="1"/>
        <charset val="2"/>
      </rPr>
      <t>g</t>
    </r>
    <r>
      <rPr>
        <sz val="9"/>
        <rFont val="Palatino Linotype"/>
        <family val="1"/>
      </rPr>
      <t xml:space="preserve"> = </t>
    </r>
  </si>
  <si>
    <r>
      <t>A = B</t>
    </r>
    <r>
      <rPr>
        <vertAlign val="superscript"/>
        <sz val="10"/>
        <rFont val="Palatino Linotype"/>
        <family val="1"/>
      </rPr>
      <t>2</t>
    </r>
    <r>
      <rPr>
        <sz val="10"/>
        <rFont val="Palatino Linotype"/>
        <family val="1"/>
      </rPr>
      <t xml:space="preserve"> =</t>
    </r>
  </si>
  <si>
    <r>
      <t>g</t>
    </r>
    <r>
      <rPr>
        <vertAlign val="subscript"/>
        <sz val="10"/>
        <rFont val="Palatino Linotype"/>
        <family val="1"/>
      </rPr>
      <t>R</t>
    </r>
    <r>
      <rPr>
        <sz val="10"/>
        <rFont val="Palatino Linotype"/>
        <family val="1"/>
      </rPr>
      <t xml:space="preserve"> =</t>
    </r>
  </si>
  <si>
    <t>Tabella 6.4.1</t>
  </si>
  <si>
    <r>
      <t>R</t>
    </r>
    <r>
      <rPr>
        <vertAlign val="subscript"/>
        <sz val="10"/>
        <rFont val="Palatino Linotype"/>
        <family val="1"/>
      </rPr>
      <t>d</t>
    </r>
    <r>
      <rPr>
        <sz val="10"/>
        <rFont val="Palatino Linotype"/>
        <family val="1"/>
      </rPr>
      <t xml:space="preserve"> = Q</t>
    </r>
    <r>
      <rPr>
        <vertAlign val="subscript"/>
        <sz val="10"/>
        <rFont val="Palatino Linotype"/>
        <family val="1"/>
      </rPr>
      <t>lim,k</t>
    </r>
    <r>
      <rPr>
        <sz val="10"/>
        <rFont val="Palatino Linotype"/>
        <family val="1"/>
      </rPr>
      <t xml:space="preserve"> / </t>
    </r>
    <r>
      <rPr>
        <sz val="10"/>
        <rFont val="Symbol"/>
        <family val="1"/>
        <charset val="2"/>
      </rPr>
      <t>g</t>
    </r>
    <r>
      <rPr>
        <vertAlign val="subscript"/>
        <sz val="10"/>
        <rFont val="Palatino Linotype"/>
        <family val="1"/>
      </rPr>
      <t>R</t>
    </r>
    <r>
      <rPr>
        <sz val="10"/>
        <rFont val="Palatino Linotype"/>
        <family val="1"/>
      </rPr>
      <t xml:space="preserve"> = </t>
    </r>
  </si>
  <si>
    <r>
      <t>R</t>
    </r>
    <r>
      <rPr>
        <vertAlign val="subscript"/>
        <sz val="10"/>
        <rFont val="Palatino Linotype"/>
        <family val="1"/>
      </rPr>
      <t>d</t>
    </r>
    <r>
      <rPr>
        <sz val="10"/>
        <rFont val="Palatino Linotype"/>
        <family val="1"/>
      </rPr>
      <t xml:space="preserve"> = 16 * (Q</t>
    </r>
    <r>
      <rPr>
        <vertAlign val="subscript"/>
        <sz val="10"/>
        <rFont val="Palatino Linotype"/>
        <family val="1"/>
      </rPr>
      <t>b,k</t>
    </r>
    <r>
      <rPr>
        <sz val="10"/>
        <rFont val="Palatino Linotype"/>
        <family val="1"/>
      </rPr>
      <t xml:space="preserve"> / 1,35 + Q</t>
    </r>
    <r>
      <rPr>
        <vertAlign val="subscript"/>
        <sz val="10"/>
        <rFont val="Palatino Linotype"/>
        <family val="1"/>
      </rPr>
      <t>s,k</t>
    </r>
    <r>
      <rPr>
        <sz val="10"/>
        <rFont val="Palatino Linotype"/>
        <family val="1"/>
      </rPr>
      <t xml:space="preserve"> / 1,15) =</t>
    </r>
  </si>
  <si>
    <t>Tabella 6.4.II   (R3 pali trivellati)</t>
  </si>
  <si>
    <t>Fondazione mista</t>
  </si>
  <si>
    <t>area dei pali</t>
  </si>
  <si>
    <r>
      <t>A</t>
    </r>
    <r>
      <rPr>
        <vertAlign val="subscript"/>
        <sz val="10"/>
        <rFont val="Palatino Linotype"/>
        <family val="1"/>
      </rPr>
      <t>p</t>
    </r>
    <r>
      <rPr>
        <sz val="10"/>
        <rFont val="Palatino Linotype"/>
        <family val="1"/>
      </rPr>
      <t xml:space="preserve"> = N</t>
    </r>
    <r>
      <rPr>
        <vertAlign val="superscript"/>
        <sz val="10"/>
        <rFont val="Palatino Linotype"/>
        <family val="1"/>
      </rPr>
      <t>2</t>
    </r>
    <r>
      <rPr>
        <sz val="10"/>
        <rFont val="Palatino Linotype"/>
        <family val="1"/>
      </rPr>
      <t xml:space="preserve"> </t>
    </r>
    <r>
      <rPr>
        <sz val="10"/>
        <rFont val="Symbol"/>
        <family val="1"/>
        <charset val="2"/>
      </rPr>
      <t>p</t>
    </r>
    <r>
      <rPr>
        <sz val="10"/>
        <rFont val="Palatino Linotype"/>
        <family val="1"/>
      </rPr>
      <t xml:space="preserve"> d</t>
    </r>
    <r>
      <rPr>
        <vertAlign val="superscript"/>
        <sz val="10"/>
        <rFont val="Palatino Linotype"/>
        <family val="1"/>
      </rPr>
      <t>2</t>
    </r>
    <r>
      <rPr>
        <sz val="10"/>
        <rFont val="Palatino Linotype"/>
        <family val="1"/>
      </rPr>
      <t xml:space="preserve"> / 4 = </t>
    </r>
  </si>
  <si>
    <t>area della fondazione diretta</t>
  </si>
  <si>
    <r>
      <t>A - A</t>
    </r>
    <r>
      <rPr>
        <vertAlign val="subscript"/>
        <sz val="10"/>
        <rFont val="Palatino Linotype"/>
        <family val="1"/>
      </rPr>
      <t>p</t>
    </r>
    <r>
      <rPr>
        <sz val="10"/>
        <rFont val="Palatino Linotype"/>
        <family val="1"/>
      </rPr>
      <t xml:space="preserve"> =</t>
    </r>
  </si>
  <si>
    <r>
      <t xml:space="preserve">La resistenza di progetto della fondazione mista può essere ottenuta sommando le rispettive resistenze caratteristiche e applicando alla resistenza caratteristica totale il coefficiente parziale di capacità portante </t>
    </r>
    <r>
      <rPr>
        <sz val="10"/>
        <rFont val="Symbol"/>
        <family val="1"/>
        <charset val="2"/>
      </rPr>
      <t>g</t>
    </r>
    <r>
      <rPr>
        <vertAlign val="subscript"/>
        <sz val="10"/>
        <rFont val="Palatino Linotype"/>
        <family val="1"/>
      </rPr>
      <t>R</t>
    </r>
    <r>
      <rPr>
        <sz val="10"/>
        <rFont val="Palatino Linotype"/>
        <family val="1"/>
      </rPr>
      <t xml:space="preserve"> = 2,3         Tabella 6.4.I   (R3) </t>
    </r>
  </si>
  <si>
    <t>Resistenza caratteristica della fondazione superficiale</t>
  </si>
  <si>
    <r>
      <t>R</t>
    </r>
    <r>
      <rPr>
        <vertAlign val="subscript"/>
        <sz val="10"/>
        <rFont val="Palatino Linotype"/>
        <family val="1"/>
      </rPr>
      <t>k,sup</t>
    </r>
    <r>
      <rPr>
        <sz val="10"/>
        <rFont val="Palatino Linotype"/>
        <family val="1"/>
      </rPr>
      <t xml:space="preserve"> = Q</t>
    </r>
    <r>
      <rPr>
        <vertAlign val="subscript"/>
        <sz val="10"/>
        <rFont val="Palatino Linotype"/>
        <family val="1"/>
      </rPr>
      <t>lim,k</t>
    </r>
    <r>
      <rPr>
        <sz val="10"/>
        <rFont val="Palatino Linotype"/>
        <family val="1"/>
      </rPr>
      <t xml:space="preserve"> (A - A</t>
    </r>
    <r>
      <rPr>
        <vertAlign val="subscript"/>
        <sz val="10"/>
        <rFont val="Palatino Linotype"/>
        <family val="1"/>
      </rPr>
      <t>p</t>
    </r>
    <r>
      <rPr>
        <sz val="10"/>
        <rFont val="Palatino Linotype"/>
        <family val="1"/>
      </rPr>
      <t>) / A =</t>
    </r>
  </si>
  <si>
    <t>Resistenza caratteristica della fondazione profonda</t>
  </si>
  <si>
    <r>
      <t>R</t>
    </r>
    <r>
      <rPr>
        <vertAlign val="subscript"/>
        <sz val="10"/>
        <rFont val="Palatino Linotype"/>
        <family val="1"/>
      </rPr>
      <t>k,pali</t>
    </r>
    <r>
      <rPr>
        <sz val="10"/>
        <rFont val="Palatino Linotype"/>
        <family val="1"/>
      </rPr>
      <t xml:space="preserve"> = 16 (Q</t>
    </r>
    <r>
      <rPr>
        <vertAlign val="subscript"/>
        <sz val="10"/>
        <rFont val="Palatino Linotype"/>
        <family val="1"/>
      </rPr>
      <t>b,k</t>
    </r>
    <r>
      <rPr>
        <sz val="10"/>
        <rFont val="Palatino Linotype"/>
        <family val="1"/>
      </rPr>
      <t xml:space="preserve"> + Q</t>
    </r>
    <r>
      <rPr>
        <vertAlign val="subscript"/>
        <sz val="10"/>
        <rFont val="Palatino Linotype"/>
        <family val="1"/>
      </rPr>
      <t>s,k</t>
    </r>
    <r>
      <rPr>
        <sz val="10"/>
        <rFont val="Palatino Linotype"/>
        <family val="1"/>
      </rPr>
      <t>) =</t>
    </r>
  </si>
  <si>
    <t xml:space="preserve">CARICO VERTICALE ECCENTRICO </t>
  </si>
  <si>
    <r>
      <t xml:space="preserve">La resistenza caratteristica della </t>
    </r>
    <r>
      <rPr>
        <b/>
        <sz val="10"/>
        <rFont val="Palatino Linotype"/>
        <family val="1"/>
      </rPr>
      <t>fondazione superficiale</t>
    </r>
    <r>
      <rPr>
        <sz val="10"/>
        <rFont val="Palatino Linotype"/>
        <family val="1"/>
      </rPr>
      <t xml:space="preserve"> è calcolata nell'ipotesi di completa plasticizzazione della sezione parzializzata non resistente a trazione.</t>
    </r>
  </si>
  <si>
    <t>Nel caso di fondazione di dimensioni A x B con semplice eccentricità nella direzione B l'asse neutro è parallelo all'asse A. La larghezza della fondazione equivalente vale B' = B - 2e (Meyerhof)</t>
  </si>
  <si>
    <t>Nel caso di fondazione di dimensioni A x B con doppia eccentricità l'asse neutro è inclinato.</t>
  </si>
  <si>
    <t>Caso 1</t>
  </si>
  <si>
    <t>Caso 2</t>
  </si>
  <si>
    <t>La posizione dell'asse neutro e la forza N si determinano risolvendo il sistema delle 3 equazioni di equilibrio</t>
  </si>
  <si>
    <r>
      <t>S</t>
    </r>
    <r>
      <rPr>
        <sz val="10"/>
        <rFont val="Palatino Linotype"/>
        <family val="1"/>
      </rPr>
      <t>V = 0</t>
    </r>
  </si>
  <si>
    <r>
      <t>S</t>
    </r>
    <r>
      <rPr>
        <sz val="10"/>
        <rFont val="Palatino Linotype"/>
        <family val="1"/>
      </rPr>
      <t>Mx = 0</t>
    </r>
  </si>
  <si>
    <r>
      <t>S</t>
    </r>
    <r>
      <rPr>
        <sz val="10"/>
        <rFont val="Palatino Linotype"/>
        <family val="1"/>
      </rPr>
      <t>My = 0</t>
    </r>
  </si>
  <si>
    <t>Nella pratica corrente si fa riferimento ad una sezione rettangolare di dimensioni ridotte:</t>
  </si>
  <si>
    <r>
      <t>A' = A - 2e</t>
    </r>
    <r>
      <rPr>
        <vertAlign val="subscript"/>
        <sz val="10"/>
        <rFont val="Palatino Linotype"/>
        <family val="1"/>
      </rPr>
      <t>A</t>
    </r>
  </si>
  <si>
    <r>
      <t>B' = B - 2e</t>
    </r>
    <r>
      <rPr>
        <vertAlign val="subscript"/>
        <sz val="10"/>
        <rFont val="Palatino Linotype"/>
        <family val="1"/>
      </rPr>
      <t>B</t>
    </r>
    <r>
      <rPr>
        <sz val="10"/>
        <rFont val="Palatino Linotype"/>
        <family val="1"/>
      </rPr>
      <t xml:space="preserve"> </t>
    </r>
  </si>
  <si>
    <t>nel caso in esame, per:</t>
  </si>
  <si>
    <t xml:space="preserve">A = B = </t>
  </si>
  <si>
    <r>
      <t>e</t>
    </r>
    <r>
      <rPr>
        <b/>
        <vertAlign val="subscript"/>
        <sz val="10"/>
        <rFont val="Palatino Linotype"/>
        <family val="1"/>
      </rPr>
      <t>A</t>
    </r>
    <r>
      <rPr>
        <b/>
        <sz val="10"/>
        <rFont val="Palatino Linotype"/>
        <family val="1"/>
      </rPr>
      <t xml:space="preserve"> = </t>
    </r>
  </si>
  <si>
    <r>
      <t>e</t>
    </r>
    <r>
      <rPr>
        <b/>
        <vertAlign val="subscript"/>
        <sz val="10"/>
        <rFont val="Palatino Linotype"/>
        <family val="1"/>
      </rPr>
      <t>B</t>
    </r>
    <r>
      <rPr>
        <b/>
        <sz val="10"/>
        <rFont val="Palatino Linotype"/>
        <family val="1"/>
      </rPr>
      <t xml:space="preserve"> = </t>
    </r>
  </si>
  <si>
    <t>con la soluzione semplificata (di Meyerhof):</t>
  </si>
  <si>
    <r>
      <t>A' = A - 2e</t>
    </r>
    <r>
      <rPr>
        <vertAlign val="subscript"/>
        <sz val="10"/>
        <rFont val="Palatino Linotype"/>
        <family val="1"/>
      </rPr>
      <t>A</t>
    </r>
    <r>
      <rPr>
        <sz val="10"/>
        <rFont val="Palatino Linotype"/>
        <family val="1"/>
      </rPr>
      <t xml:space="preserve"> =</t>
    </r>
  </si>
  <si>
    <r>
      <t>B' = B - 2e</t>
    </r>
    <r>
      <rPr>
        <vertAlign val="subscript"/>
        <sz val="10"/>
        <rFont val="Palatino Linotype"/>
        <family val="1"/>
      </rPr>
      <t>B</t>
    </r>
    <r>
      <rPr>
        <sz val="10"/>
        <rFont val="Palatino Linotype"/>
        <family val="1"/>
      </rPr>
      <t xml:space="preserve"> = </t>
    </r>
  </si>
  <si>
    <r>
      <t>Q</t>
    </r>
    <r>
      <rPr>
        <vertAlign val="subscript"/>
        <sz val="10"/>
        <rFont val="Palatino Linotype"/>
        <family val="1"/>
      </rPr>
      <t>lim,k</t>
    </r>
    <r>
      <rPr>
        <sz val="10"/>
        <rFont val="Palatino Linotype"/>
        <family val="1"/>
      </rPr>
      <t xml:space="preserve"> = q</t>
    </r>
    <r>
      <rPr>
        <vertAlign val="subscript"/>
        <sz val="10"/>
        <rFont val="Palatino Linotype"/>
        <family val="1"/>
      </rPr>
      <t>lim,k</t>
    </r>
    <r>
      <rPr>
        <sz val="10"/>
        <rFont val="Palatino Linotype"/>
        <family val="1"/>
      </rPr>
      <t xml:space="preserve"> Area = </t>
    </r>
  </si>
  <si>
    <r>
      <t>q</t>
    </r>
    <r>
      <rPr>
        <vertAlign val="subscript"/>
        <sz val="9"/>
        <rFont val="Palatino Linotype"/>
        <family val="1"/>
      </rPr>
      <t>lim,k</t>
    </r>
    <r>
      <rPr>
        <sz val="9"/>
        <rFont val="Palatino Linotype"/>
        <family val="1"/>
      </rPr>
      <t xml:space="preserve"> = </t>
    </r>
    <r>
      <rPr>
        <sz val="9"/>
        <rFont val="Symbol"/>
        <family val="1"/>
        <charset val="2"/>
      </rPr>
      <t>g</t>
    </r>
    <r>
      <rPr>
        <sz val="9"/>
        <rFont val="Palatino Linotype"/>
        <family val="1"/>
      </rPr>
      <t xml:space="preserve"> H N</t>
    </r>
    <r>
      <rPr>
        <vertAlign val="subscript"/>
        <sz val="9"/>
        <rFont val="Palatino Linotype"/>
        <family val="1"/>
      </rPr>
      <t>q</t>
    </r>
    <r>
      <rPr>
        <sz val="9"/>
        <rFont val="Palatino Linotype"/>
        <family val="1"/>
      </rPr>
      <t xml:space="preserve"> s</t>
    </r>
    <r>
      <rPr>
        <vertAlign val="subscript"/>
        <sz val="9"/>
        <rFont val="Palatino Linotype"/>
        <family val="1"/>
      </rPr>
      <t>q</t>
    </r>
    <r>
      <rPr>
        <sz val="9"/>
        <rFont val="Palatino Linotype"/>
        <family val="1"/>
      </rPr>
      <t xml:space="preserve"> + 0,5 </t>
    </r>
    <r>
      <rPr>
        <sz val="9"/>
        <rFont val="Symbol"/>
        <family val="1"/>
        <charset val="2"/>
      </rPr>
      <t>g</t>
    </r>
    <r>
      <rPr>
        <sz val="9"/>
        <rFont val="Palatino Linotype"/>
        <family val="1"/>
      </rPr>
      <t>' B' N</t>
    </r>
    <r>
      <rPr>
        <sz val="9"/>
        <rFont val="Symbol"/>
        <family val="1"/>
        <charset val="2"/>
      </rPr>
      <t>g</t>
    </r>
    <r>
      <rPr>
        <sz val="9"/>
        <rFont val="Palatino Linotype"/>
        <family val="1"/>
      </rPr>
      <t xml:space="preserve"> s</t>
    </r>
    <r>
      <rPr>
        <vertAlign val="subscript"/>
        <sz val="9"/>
        <rFont val="Symbol"/>
        <family val="1"/>
        <charset val="2"/>
      </rPr>
      <t>g</t>
    </r>
    <r>
      <rPr>
        <sz val="9"/>
        <rFont val="Symbol"/>
        <family val="1"/>
        <charset val="2"/>
      </rPr>
      <t xml:space="preserve"> =</t>
    </r>
  </si>
  <si>
    <t>Area = A' x B' =</t>
  </si>
  <si>
    <r>
      <t>con la soluzione "esatta", assumendo lo stesso valore di q</t>
    </r>
    <r>
      <rPr>
        <vertAlign val="subscript"/>
        <sz val="10"/>
        <rFont val="Palatino Linotype"/>
        <family val="1"/>
      </rPr>
      <t>lim,k</t>
    </r>
  </si>
  <si>
    <t>caso 1</t>
  </si>
  <si>
    <t>posizione dell'asse neutro:</t>
  </si>
  <si>
    <t xml:space="preserve">b = </t>
  </si>
  <si>
    <t>area compressa</t>
  </si>
  <si>
    <t>Area =</t>
  </si>
  <si>
    <t>(la soluzione semplificata di Meyerhof risulta cautelativa)</t>
  </si>
  <si>
    <t>Soluzione semplificata di Meyerhof</t>
  </si>
  <si>
    <t>Soluzione "esatta"</t>
  </si>
  <si>
    <r>
      <t xml:space="preserve">La resistenza caratteristica della </t>
    </r>
    <r>
      <rPr>
        <b/>
        <sz val="10"/>
        <rFont val="Palatino Linotype"/>
        <family val="1"/>
      </rPr>
      <t>fondazione profonda (micropali)</t>
    </r>
    <r>
      <rPr>
        <sz val="10"/>
        <rFont val="Palatino Linotype"/>
        <family val="1"/>
      </rPr>
      <t xml:space="preserve"> collaborante con la fondazione superficiale è calcolata nell'ipotesi di completa plasticizzazione della sezione resistente a compressione e a trazione.</t>
    </r>
  </si>
  <si>
    <t>Si considera la sezione rettangolare equivalente in termini geometrici e meccanici.</t>
  </si>
  <si>
    <r>
      <t>Per un gruppo di m x n pali disposti secondo una maglia rettangolare i</t>
    </r>
    <r>
      <rPr>
        <vertAlign val="subscript"/>
        <sz val="10"/>
        <rFont val="Palatino Linotype"/>
        <family val="1"/>
      </rPr>
      <t>x</t>
    </r>
    <r>
      <rPr>
        <sz val="10"/>
        <rFont val="Palatino Linotype"/>
        <family val="1"/>
      </rPr>
      <t xml:space="preserve"> x i</t>
    </r>
    <r>
      <rPr>
        <vertAlign val="subscript"/>
        <sz val="10"/>
        <rFont val="Palatino Linotype"/>
        <family val="1"/>
      </rPr>
      <t>y</t>
    </r>
    <r>
      <rPr>
        <sz val="10"/>
        <rFont val="Palatino Linotype"/>
        <family val="1"/>
      </rPr>
      <t xml:space="preserve"> le dimensioni della sezione equivalente sono (m x i</t>
    </r>
    <r>
      <rPr>
        <vertAlign val="subscript"/>
        <sz val="10"/>
        <rFont val="Palatino Linotype"/>
        <family val="1"/>
      </rPr>
      <t>x</t>
    </r>
    <r>
      <rPr>
        <sz val="10"/>
        <rFont val="Palatino Linotype"/>
        <family val="1"/>
      </rPr>
      <t>) x (n x i</t>
    </r>
    <r>
      <rPr>
        <vertAlign val="subscript"/>
        <sz val="10"/>
        <rFont val="Palatino Linotype"/>
        <family val="1"/>
      </rPr>
      <t>y</t>
    </r>
    <r>
      <rPr>
        <sz val="10"/>
        <rFont val="Palatino Linotype"/>
        <family val="1"/>
      </rPr>
      <t xml:space="preserve">). La tensione di plasticizzazione a compressione, </t>
    </r>
    <r>
      <rPr>
        <sz val="10"/>
        <rFont val="Symbol"/>
        <family val="1"/>
        <charset val="2"/>
      </rPr>
      <t>s</t>
    </r>
    <r>
      <rPr>
        <vertAlign val="subscript"/>
        <sz val="10"/>
        <rFont val="Palatino Linotype"/>
        <family val="1"/>
      </rPr>
      <t>c</t>
    </r>
    <r>
      <rPr>
        <sz val="10"/>
        <rFont val="Palatino Linotype"/>
        <family val="1"/>
      </rPr>
      <t>, si ottiene dividendo la resistenza caratteristica a compressione netta di un palo per l’area di pertinenza (i</t>
    </r>
    <r>
      <rPr>
        <vertAlign val="subscript"/>
        <sz val="10"/>
        <rFont val="Palatino Linotype"/>
        <family val="1"/>
      </rPr>
      <t>x</t>
    </r>
    <r>
      <rPr>
        <sz val="10"/>
        <rFont val="Palatino Linotype"/>
        <family val="1"/>
      </rPr>
      <t xml:space="preserve"> x i</t>
    </r>
    <r>
      <rPr>
        <vertAlign val="subscript"/>
        <sz val="10"/>
        <rFont val="Palatino Linotype"/>
        <family val="1"/>
      </rPr>
      <t>y</t>
    </r>
    <r>
      <rPr>
        <sz val="10"/>
        <rFont val="Palatino Linotype"/>
        <family val="1"/>
      </rPr>
      <t>). La resistenza caratteristica totale netta è la differenza fra la resistenza caratteristica totale e il prodotto della tensione di plasticizzazione della fondazione superficiale per l’area del palo</t>
    </r>
    <r>
      <rPr>
        <sz val="10"/>
        <rFont val="Palatino Linotype"/>
        <family val="1"/>
      </rPr>
      <t xml:space="preserve">. La tensione di plasticizzazione a trazione, </t>
    </r>
    <r>
      <rPr>
        <sz val="10"/>
        <rFont val="Symbol"/>
        <family val="1"/>
        <charset val="2"/>
      </rPr>
      <t>s</t>
    </r>
    <r>
      <rPr>
        <vertAlign val="subscript"/>
        <sz val="10"/>
        <rFont val="Palatino Linotype"/>
        <family val="1"/>
      </rPr>
      <t>t</t>
    </r>
    <r>
      <rPr>
        <sz val="10"/>
        <rFont val="Palatino Linotype"/>
        <family val="1"/>
      </rPr>
      <t>, si ottiene dividendo la resistenza caratteristica a trazione di un palo per l’area di pertinenza (i</t>
    </r>
    <r>
      <rPr>
        <vertAlign val="subscript"/>
        <sz val="10"/>
        <rFont val="Palatino Linotype"/>
        <family val="1"/>
      </rPr>
      <t>x</t>
    </r>
    <r>
      <rPr>
        <sz val="10"/>
        <rFont val="Palatino Linotype"/>
        <family val="1"/>
      </rPr>
      <t xml:space="preserve"> x i</t>
    </r>
    <r>
      <rPr>
        <vertAlign val="subscript"/>
        <sz val="10"/>
        <rFont val="Palatino Linotype"/>
        <family val="1"/>
      </rPr>
      <t>y</t>
    </r>
    <r>
      <rPr>
        <sz val="10"/>
        <rFont val="Palatino Linotype"/>
        <family val="1"/>
      </rPr>
      <t>). Si assume che la resistenza caratteristica a trazione sia pari al 90% della resistenza caratteristica laterale a compressione del palo. La posizione dell’asse neutro e la resistenza caratteristica del gruppo di pali si determinano con le equazioni di equilibrio alla traslazione ed alla rotazione. Possono aversi due casi: asse neutro che interseca due lati opposti della sezione o asse neutro che interseca due lati adiacenti della sezione.</t>
    </r>
  </si>
  <si>
    <t>nel caso in esame</t>
  </si>
  <si>
    <t>m = n = N =</t>
  </si>
  <si>
    <r>
      <t>i</t>
    </r>
    <r>
      <rPr>
        <vertAlign val="subscript"/>
        <sz val="10"/>
        <rFont val="Palatino Linotype"/>
        <family val="1"/>
      </rPr>
      <t>x</t>
    </r>
    <r>
      <rPr>
        <sz val="10"/>
        <rFont val="Palatino Linotype"/>
        <family val="1"/>
      </rPr>
      <t xml:space="preserve"> = i</t>
    </r>
    <r>
      <rPr>
        <vertAlign val="subscript"/>
        <sz val="10"/>
        <rFont val="Palatino Linotype"/>
        <family val="1"/>
      </rPr>
      <t>y</t>
    </r>
    <r>
      <rPr>
        <sz val="10"/>
        <rFont val="Palatino Linotype"/>
        <family val="1"/>
      </rPr>
      <t xml:space="preserve"> = i =</t>
    </r>
  </si>
  <si>
    <t>area di pertinenza di un micropalo:</t>
  </si>
  <si>
    <r>
      <t>A</t>
    </r>
    <r>
      <rPr>
        <vertAlign val="subscript"/>
        <sz val="10"/>
        <rFont val="Palatino Linotype"/>
        <family val="1"/>
      </rPr>
      <t>per</t>
    </r>
    <r>
      <rPr>
        <sz val="10"/>
        <rFont val="Palatino Linotype"/>
        <family val="1"/>
      </rPr>
      <t xml:space="preserve"> = i</t>
    </r>
    <r>
      <rPr>
        <vertAlign val="subscript"/>
        <sz val="10"/>
        <rFont val="Palatino Linotype"/>
        <family val="1"/>
      </rPr>
      <t>x</t>
    </r>
    <r>
      <rPr>
        <sz val="10"/>
        <rFont val="Palatino Linotype"/>
        <family val="1"/>
      </rPr>
      <t xml:space="preserve"> x i</t>
    </r>
    <r>
      <rPr>
        <vertAlign val="subscript"/>
        <sz val="10"/>
        <rFont val="Palatino Linotype"/>
        <family val="1"/>
      </rPr>
      <t>y</t>
    </r>
    <r>
      <rPr>
        <sz val="10"/>
        <rFont val="Palatino Linotype"/>
        <family val="1"/>
      </rPr>
      <t xml:space="preserve"> = </t>
    </r>
  </si>
  <si>
    <t>sezione equivalente:</t>
  </si>
  <si>
    <r>
      <t>A = m x i</t>
    </r>
    <r>
      <rPr>
        <vertAlign val="subscript"/>
        <sz val="10"/>
        <rFont val="Palatino Linotype"/>
        <family val="1"/>
      </rPr>
      <t>x</t>
    </r>
    <r>
      <rPr>
        <sz val="10"/>
        <rFont val="Palatino Linotype"/>
        <family val="1"/>
      </rPr>
      <t xml:space="preserve"> = </t>
    </r>
  </si>
  <si>
    <r>
      <t>B = n x i</t>
    </r>
    <r>
      <rPr>
        <vertAlign val="subscript"/>
        <sz val="10"/>
        <rFont val="Palatino Linotype"/>
        <family val="1"/>
      </rPr>
      <t>y</t>
    </r>
    <r>
      <rPr>
        <sz val="10"/>
        <rFont val="Palatino Linotype"/>
        <family val="1"/>
      </rPr>
      <t xml:space="preserve"> = </t>
    </r>
  </si>
  <si>
    <t>area del micropalo</t>
  </si>
  <si>
    <r>
      <t>A</t>
    </r>
    <r>
      <rPr>
        <vertAlign val="subscript"/>
        <sz val="10"/>
        <rFont val="Palatino Linotype"/>
        <family val="1"/>
      </rPr>
      <t>p</t>
    </r>
    <r>
      <rPr>
        <sz val="10"/>
        <rFont val="Palatino Linotype"/>
        <family val="1"/>
      </rPr>
      <t xml:space="preserve"> = </t>
    </r>
    <r>
      <rPr>
        <sz val="10"/>
        <rFont val="Symbol"/>
        <family val="1"/>
        <charset val="2"/>
      </rPr>
      <t>p</t>
    </r>
    <r>
      <rPr>
        <sz val="10"/>
        <rFont val="Palatino Linotype"/>
        <family val="1"/>
      </rPr>
      <t xml:space="preserve"> </t>
    </r>
    <r>
      <rPr>
        <sz val="10"/>
        <rFont val="Symbol"/>
        <family val="1"/>
        <charset val="2"/>
      </rPr>
      <t>F</t>
    </r>
    <r>
      <rPr>
        <vertAlign val="superscript"/>
        <sz val="10"/>
        <rFont val="Palatino Linotype"/>
        <family val="1"/>
      </rPr>
      <t>2</t>
    </r>
    <r>
      <rPr>
        <sz val="10"/>
        <rFont val="Palatino Linotype"/>
        <family val="1"/>
      </rPr>
      <t xml:space="preserve"> / 4 =</t>
    </r>
  </si>
  <si>
    <t>tensione di plasticizzazione equivalente caratteristica a compressione:</t>
  </si>
  <si>
    <t>tensione di plasticizzazione equivalente caratteristica a trazione:</t>
  </si>
  <si>
    <r>
      <t>s</t>
    </r>
    <r>
      <rPr>
        <vertAlign val="subscript"/>
        <sz val="10"/>
        <rFont val="Palatino Linotype"/>
        <family val="1"/>
      </rPr>
      <t>t,k</t>
    </r>
    <r>
      <rPr>
        <sz val="10"/>
        <rFont val="Palatino Linotype"/>
        <family val="1"/>
      </rPr>
      <t xml:space="preserve"> = Q</t>
    </r>
    <r>
      <rPr>
        <vertAlign val="subscript"/>
        <sz val="10"/>
        <rFont val="Palatino Linotype"/>
        <family val="1"/>
      </rPr>
      <t>t,k</t>
    </r>
    <r>
      <rPr>
        <sz val="10"/>
        <rFont val="Palatino Linotype"/>
        <family val="1"/>
      </rPr>
      <t xml:space="preserve"> / A</t>
    </r>
    <r>
      <rPr>
        <vertAlign val="subscript"/>
        <sz val="10"/>
        <rFont val="Palatino Linotype"/>
        <family val="1"/>
      </rPr>
      <t>per</t>
    </r>
    <r>
      <rPr>
        <sz val="10"/>
        <rFont val="Palatino Linotype"/>
        <family val="1"/>
      </rPr>
      <t xml:space="preserve">  =</t>
    </r>
  </si>
  <si>
    <t xml:space="preserve">kPa </t>
  </si>
  <si>
    <t>tensione di plasticizzazione equivalente di progetto a compressione:</t>
  </si>
  <si>
    <r>
      <t>s</t>
    </r>
    <r>
      <rPr>
        <vertAlign val="subscript"/>
        <sz val="10"/>
        <rFont val="Palatino Linotype"/>
        <family val="1"/>
      </rPr>
      <t>c,d</t>
    </r>
    <r>
      <rPr>
        <sz val="10"/>
        <rFont val="Palatino Linotype"/>
        <family val="1"/>
      </rPr>
      <t xml:space="preserve"> = </t>
    </r>
    <r>
      <rPr>
        <sz val="10"/>
        <rFont val="Symbol"/>
        <family val="1"/>
        <charset val="2"/>
      </rPr>
      <t>s</t>
    </r>
    <r>
      <rPr>
        <vertAlign val="subscript"/>
        <sz val="10"/>
        <rFont val="Palatino Linotype"/>
        <family val="1"/>
      </rPr>
      <t>c,k</t>
    </r>
    <r>
      <rPr>
        <sz val="10"/>
        <rFont val="Palatino Linotype"/>
        <family val="1"/>
      </rPr>
      <t xml:space="preserve"> / </t>
    </r>
    <r>
      <rPr>
        <sz val="10"/>
        <rFont val="Symbol"/>
        <family val="1"/>
        <charset val="2"/>
      </rPr>
      <t>g</t>
    </r>
    <r>
      <rPr>
        <vertAlign val="subscript"/>
        <sz val="10"/>
        <rFont val="Palatino Linotype"/>
        <family val="1"/>
      </rPr>
      <t>R</t>
    </r>
    <r>
      <rPr>
        <sz val="10"/>
        <rFont val="Palatino Linotype"/>
        <family val="1"/>
      </rPr>
      <t xml:space="preserve"> =  </t>
    </r>
  </si>
  <si>
    <t>tensione di plasticizzazione equivalente di progetto a trazione:</t>
  </si>
  <si>
    <r>
      <t>s</t>
    </r>
    <r>
      <rPr>
        <vertAlign val="subscript"/>
        <sz val="10"/>
        <rFont val="Palatino Linotype"/>
        <family val="1"/>
      </rPr>
      <t>t,d</t>
    </r>
    <r>
      <rPr>
        <sz val="10"/>
        <rFont val="Palatino Linotype"/>
        <family val="1"/>
      </rPr>
      <t xml:space="preserve"> = </t>
    </r>
    <r>
      <rPr>
        <sz val="10"/>
        <rFont val="Symbol"/>
        <family val="1"/>
        <charset val="2"/>
      </rPr>
      <t>s</t>
    </r>
    <r>
      <rPr>
        <vertAlign val="subscript"/>
        <sz val="10"/>
        <rFont val="Palatino Linotype"/>
        <family val="1"/>
      </rPr>
      <t>t,k</t>
    </r>
    <r>
      <rPr>
        <sz val="10"/>
        <rFont val="Palatino Linotype"/>
        <family val="1"/>
      </rPr>
      <t xml:space="preserve"> / </t>
    </r>
    <r>
      <rPr>
        <sz val="10"/>
        <rFont val="Symbol"/>
        <family val="1"/>
        <charset val="2"/>
      </rPr>
      <t>g</t>
    </r>
    <r>
      <rPr>
        <vertAlign val="subscript"/>
        <sz val="10"/>
        <rFont val="Palatino Linotype"/>
        <family val="1"/>
      </rPr>
      <t>R</t>
    </r>
    <r>
      <rPr>
        <sz val="10"/>
        <rFont val="Palatino Linotype"/>
        <family val="1"/>
      </rPr>
      <t xml:space="preserve"> =  </t>
    </r>
  </si>
  <si>
    <t xml:space="preserve">a = </t>
  </si>
  <si>
    <r>
      <t>A</t>
    </r>
    <r>
      <rPr>
        <vertAlign val="subscript"/>
        <sz val="10"/>
        <rFont val="Palatino Linotype"/>
        <family val="1"/>
      </rPr>
      <t>com</t>
    </r>
    <r>
      <rPr>
        <sz val="10"/>
        <rFont val="Palatino Linotype"/>
        <family val="1"/>
      </rPr>
      <t xml:space="preserve"> =</t>
    </r>
  </si>
  <si>
    <t>area tesa</t>
  </si>
  <si>
    <r>
      <t>A</t>
    </r>
    <r>
      <rPr>
        <vertAlign val="subscript"/>
        <sz val="10"/>
        <rFont val="Palatino Linotype"/>
        <family val="1"/>
      </rPr>
      <t>tesa</t>
    </r>
    <r>
      <rPr>
        <sz val="10"/>
        <rFont val="Palatino Linotype"/>
        <family val="1"/>
      </rPr>
      <t xml:space="preserve"> =</t>
    </r>
  </si>
  <si>
    <r>
      <t>R</t>
    </r>
    <r>
      <rPr>
        <vertAlign val="subscript"/>
        <sz val="10"/>
        <rFont val="Palatino Linotype"/>
        <family val="1"/>
      </rPr>
      <t>d,pali</t>
    </r>
    <r>
      <rPr>
        <sz val="10"/>
        <rFont val="Palatino Linotype"/>
        <family val="1"/>
      </rPr>
      <t xml:space="preserve"> = </t>
    </r>
    <r>
      <rPr>
        <sz val="10"/>
        <rFont val="Symbol"/>
        <family val="1"/>
        <charset val="2"/>
      </rPr>
      <t>s</t>
    </r>
    <r>
      <rPr>
        <vertAlign val="subscript"/>
        <sz val="10"/>
        <rFont val="Palatino Linotype"/>
        <family val="1"/>
      </rPr>
      <t>c,d</t>
    </r>
    <r>
      <rPr>
        <sz val="10"/>
        <rFont val="Palatino Linotype"/>
        <family val="1"/>
      </rPr>
      <t xml:space="preserve"> A</t>
    </r>
    <r>
      <rPr>
        <vertAlign val="subscript"/>
        <sz val="10"/>
        <rFont val="Palatino Linotype"/>
        <family val="1"/>
      </rPr>
      <t>com</t>
    </r>
    <r>
      <rPr>
        <sz val="10"/>
        <rFont val="Palatino Linotype"/>
        <family val="1"/>
      </rPr>
      <t xml:space="preserve"> - </t>
    </r>
    <r>
      <rPr>
        <sz val="10"/>
        <rFont val="Symbol"/>
        <family val="1"/>
        <charset val="2"/>
      </rPr>
      <t>s</t>
    </r>
    <r>
      <rPr>
        <vertAlign val="subscript"/>
        <sz val="10"/>
        <rFont val="Palatino Linotype"/>
        <family val="1"/>
      </rPr>
      <t>t,d</t>
    </r>
    <r>
      <rPr>
        <sz val="10"/>
        <rFont val="Palatino Linotype"/>
        <family val="1"/>
      </rPr>
      <t xml:space="preserve"> A</t>
    </r>
    <r>
      <rPr>
        <vertAlign val="subscript"/>
        <sz val="10"/>
        <rFont val="Palatino Linotype"/>
        <family val="1"/>
      </rPr>
      <t>tesa</t>
    </r>
    <r>
      <rPr>
        <sz val="10"/>
        <rFont val="Palatino Linotype"/>
        <family val="1"/>
      </rPr>
      <t xml:space="preserve"> =</t>
    </r>
  </si>
  <si>
    <r>
      <t>R</t>
    </r>
    <r>
      <rPr>
        <vertAlign val="subscript"/>
        <sz val="10"/>
        <rFont val="Palatino Linotype"/>
        <family val="1"/>
      </rPr>
      <t>d</t>
    </r>
    <r>
      <rPr>
        <sz val="10"/>
        <rFont val="Palatino Linotype"/>
        <family val="1"/>
      </rPr>
      <t xml:space="preserve"> = (R</t>
    </r>
    <r>
      <rPr>
        <vertAlign val="subscript"/>
        <sz val="10"/>
        <rFont val="Palatino Linotype"/>
        <family val="1"/>
      </rPr>
      <t>d,sup</t>
    </r>
    <r>
      <rPr>
        <sz val="10"/>
        <rFont val="Palatino Linotype"/>
        <family val="1"/>
      </rPr>
      <t xml:space="preserve"> + R</t>
    </r>
    <r>
      <rPr>
        <vertAlign val="subscript"/>
        <sz val="10"/>
        <rFont val="Palatino Linotype"/>
        <family val="1"/>
      </rPr>
      <t>d,pali</t>
    </r>
    <r>
      <rPr>
        <sz val="10"/>
        <rFont val="Palatino Linotype"/>
        <family val="1"/>
      </rPr>
      <t>)  =</t>
    </r>
  </si>
  <si>
    <r>
      <t xml:space="preserve">La resistenza caratteristica della </t>
    </r>
    <r>
      <rPr>
        <b/>
        <sz val="10"/>
        <rFont val="Palatino Linotype"/>
        <family val="1"/>
      </rPr>
      <t>fondazione profonda (micropali)</t>
    </r>
    <r>
      <rPr>
        <sz val="10"/>
        <rFont val="Palatino Linotype"/>
        <family val="1"/>
      </rPr>
      <t xml:space="preserve"> non collaborante con la fondazione superficiale è calcolata nell'ipotesi di completa plasticizzazione della sezione resistente a compressione e a trazione.</t>
    </r>
  </si>
  <si>
    <r>
      <t>Per un gruppo di m x n pali disposti secondo una maglia rettangolare i</t>
    </r>
    <r>
      <rPr>
        <vertAlign val="subscript"/>
        <sz val="10"/>
        <rFont val="Palatino Linotype"/>
        <family val="1"/>
      </rPr>
      <t>x</t>
    </r>
    <r>
      <rPr>
        <sz val="10"/>
        <rFont val="Palatino Linotype"/>
        <family val="1"/>
      </rPr>
      <t xml:space="preserve"> x i</t>
    </r>
    <r>
      <rPr>
        <vertAlign val="subscript"/>
        <sz val="10"/>
        <rFont val="Palatino Linotype"/>
        <family val="1"/>
      </rPr>
      <t>y</t>
    </r>
    <r>
      <rPr>
        <sz val="10"/>
        <rFont val="Palatino Linotype"/>
        <family val="1"/>
      </rPr>
      <t xml:space="preserve"> le dimensioni della sezione equivalente sono (m x i</t>
    </r>
    <r>
      <rPr>
        <vertAlign val="subscript"/>
        <sz val="10"/>
        <rFont val="Palatino Linotype"/>
        <family val="1"/>
      </rPr>
      <t>x</t>
    </r>
    <r>
      <rPr>
        <sz val="10"/>
        <rFont val="Palatino Linotype"/>
        <family val="1"/>
      </rPr>
      <t>) x (n x i</t>
    </r>
    <r>
      <rPr>
        <vertAlign val="subscript"/>
        <sz val="10"/>
        <rFont val="Palatino Linotype"/>
        <family val="1"/>
      </rPr>
      <t>y</t>
    </r>
    <r>
      <rPr>
        <sz val="10"/>
        <rFont val="Palatino Linotype"/>
        <family val="1"/>
      </rPr>
      <t xml:space="preserve">). La tensione di plasticizzazione di progetto a compressione, </t>
    </r>
    <r>
      <rPr>
        <sz val="10"/>
        <rFont val="Symbol"/>
        <family val="1"/>
        <charset val="2"/>
      </rPr>
      <t>s</t>
    </r>
    <r>
      <rPr>
        <vertAlign val="subscript"/>
        <sz val="10"/>
        <rFont val="Palatino Linotype"/>
        <family val="1"/>
      </rPr>
      <t>c</t>
    </r>
    <r>
      <rPr>
        <sz val="10"/>
        <rFont val="Palatino Linotype"/>
        <family val="1"/>
      </rPr>
      <t>, si ottiene dividendo la resistenza di progettp a compressione di un palo per l’area di pertinenza (i</t>
    </r>
    <r>
      <rPr>
        <vertAlign val="subscript"/>
        <sz val="10"/>
        <rFont val="Palatino Linotype"/>
        <family val="1"/>
      </rPr>
      <t>x</t>
    </r>
    <r>
      <rPr>
        <sz val="10"/>
        <rFont val="Palatino Linotype"/>
        <family val="1"/>
      </rPr>
      <t xml:space="preserve"> x i</t>
    </r>
    <r>
      <rPr>
        <vertAlign val="subscript"/>
        <sz val="10"/>
        <rFont val="Palatino Linotype"/>
        <family val="1"/>
      </rPr>
      <t>y</t>
    </r>
    <r>
      <rPr>
        <sz val="10"/>
        <rFont val="Palatino Linotype"/>
        <family val="1"/>
      </rPr>
      <t xml:space="preserve">). La tensione di plasticizzazione di progetto a trazione, </t>
    </r>
    <r>
      <rPr>
        <sz val="10"/>
        <rFont val="Symbol"/>
        <family val="1"/>
        <charset val="2"/>
      </rPr>
      <t>s</t>
    </r>
    <r>
      <rPr>
        <vertAlign val="subscript"/>
        <sz val="10"/>
        <rFont val="Palatino Linotype"/>
        <family val="1"/>
      </rPr>
      <t>t</t>
    </r>
    <r>
      <rPr>
        <sz val="10"/>
        <rFont val="Palatino Linotype"/>
        <family val="1"/>
      </rPr>
      <t>, si ottiene dividendo la resistenza di progetto a trazione di un palo per l’area di pertinenza (i</t>
    </r>
    <r>
      <rPr>
        <vertAlign val="subscript"/>
        <sz val="10"/>
        <rFont val="Palatino Linotype"/>
        <family val="1"/>
      </rPr>
      <t>x</t>
    </r>
    <r>
      <rPr>
        <sz val="10"/>
        <rFont val="Palatino Linotype"/>
        <family val="1"/>
      </rPr>
      <t xml:space="preserve"> x i</t>
    </r>
    <r>
      <rPr>
        <vertAlign val="subscript"/>
        <sz val="10"/>
        <rFont val="Palatino Linotype"/>
        <family val="1"/>
      </rPr>
      <t>y</t>
    </r>
    <r>
      <rPr>
        <sz val="10"/>
        <rFont val="Palatino Linotype"/>
        <family val="1"/>
      </rPr>
      <t>). Si assume che la resistenza caratteristica a trazione sia pari al 90% della resistenza caratteristica laterale a compressione del palo. La posizione dell’asse neutro e la resistenza di progetto del gruppo di pali si determinano con le equazioni di equilibrio alla traslazione ed alla rotazione. Possono aversi due casi: asse neutro che interseca due lati opposti della sezione o asse neutro che interseca due lati adiacenti della sezione.</t>
    </r>
  </si>
  <si>
    <t>Si utilizzano i coefficienti parziali di tabella 6.4.II per pali trivellati R3</t>
  </si>
  <si>
    <r>
      <t>s</t>
    </r>
    <r>
      <rPr>
        <vertAlign val="subscript"/>
        <sz val="10"/>
        <rFont val="Palatino Linotype"/>
        <family val="1"/>
      </rPr>
      <t>pl,c,d</t>
    </r>
    <r>
      <rPr>
        <sz val="10"/>
        <rFont val="Palatino Linotype"/>
        <family val="1"/>
      </rPr>
      <t xml:space="preserve"> = (Q</t>
    </r>
    <r>
      <rPr>
        <vertAlign val="subscript"/>
        <sz val="10"/>
        <rFont val="Palatino Linotype"/>
        <family val="1"/>
      </rPr>
      <t>b,k</t>
    </r>
    <r>
      <rPr>
        <sz val="10"/>
        <rFont val="Palatino Linotype"/>
        <family val="1"/>
      </rPr>
      <t xml:space="preserve"> / </t>
    </r>
    <r>
      <rPr>
        <sz val="10"/>
        <rFont val="Symbol"/>
        <family val="1"/>
        <charset val="2"/>
      </rPr>
      <t>g</t>
    </r>
    <r>
      <rPr>
        <vertAlign val="subscript"/>
        <sz val="10"/>
        <rFont val="Palatino Linotype"/>
        <family val="1"/>
      </rPr>
      <t>b</t>
    </r>
    <r>
      <rPr>
        <sz val="10"/>
        <rFont val="Palatino Linotype"/>
        <family val="1"/>
      </rPr>
      <t xml:space="preserve"> + Q</t>
    </r>
    <r>
      <rPr>
        <vertAlign val="subscript"/>
        <sz val="10"/>
        <rFont val="Palatino Linotype"/>
        <family val="1"/>
      </rPr>
      <t>s,k</t>
    </r>
    <r>
      <rPr>
        <sz val="10"/>
        <rFont val="Palatino Linotype"/>
        <family val="1"/>
      </rPr>
      <t xml:space="preserve"> / </t>
    </r>
    <r>
      <rPr>
        <sz val="10"/>
        <rFont val="Symbol"/>
        <family val="1"/>
        <charset val="2"/>
      </rPr>
      <t>g</t>
    </r>
    <r>
      <rPr>
        <vertAlign val="subscript"/>
        <sz val="10"/>
        <rFont val="Palatino Linotype"/>
        <family val="1"/>
      </rPr>
      <t>s</t>
    </r>
    <r>
      <rPr>
        <sz val="10"/>
        <rFont val="Palatino Linotype"/>
        <family val="1"/>
      </rPr>
      <t>) / A</t>
    </r>
    <r>
      <rPr>
        <vertAlign val="subscript"/>
        <sz val="10"/>
        <rFont val="Palatino Linotype"/>
        <family val="1"/>
      </rPr>
      <t>per</t>
    </r>
    <r>
      <rPr>
        <sz val="10"/>
        <rFont val="Palatino Linotype"/>
        <family val="1"/>
      </rPr>
      <t xml:space="preserve">  =</t>
    </r>
  </si>
  <si>
    <r>
      <t xml:space="preserve">kPa = </t>
    </r>
    <r>
      <rPr>
        <sz val="10"/>
        <rFont val="Symbol"/>
        <family val="1"/>
        <charset val="2"/>
      </rPr>
      <t>s</t>
    </r>
    <r>
      <rPr>
        <vertAlign val="subscript"/>
        <sz val="10"/>
        <rFont val="Palatino Linotype"/>
        <family val="1"/>
      </rPr>
      <t>c</t>
    </r>
  </si>
  <si>
    <r>
      <t>g</t>
    </r>
    <r>
      <rPr>
        <vertAlign val="subscript"/>
        <sz val="10"/>
        <rFont val="Palatino Linotype"/>
        <family val="1"/>
      </rPr>
      <t>b</t>
    </r>
    <r>
      <rPr>
        <sz val="10"/>
        <rFont val="Palatino Linotype"/>
        <family val="1"/>
      </rPr>
      <t xml:space="preserve"> =</t>
    </r>
  </si>
  <si>
    <r>
      <t>g</t>
    </r>
    <r>
      <rPr>
        <vertAlign val="subscript"/>
        <sz val="10"/>
        <rFont val="Palatino Linotype"/>
        <family val="1"/>
      </rPr>
      <t>s</t>
    </r>
    <r>
      <rPr>
        <sz val="10"/>
        <rFont val="Palatino Linotype"/>
        <family val="1"/>
      </rPr>
      <t xml:space="preserve"> =</t>
    </r>
  </si>
  <si>
    <t>tensione di plasticizzazione equivalente a trazione:</t>
  </si>
  <si>
    <r>
      <t>s</t>
    </r>
    <r>
      <rPr>
        <vertAlign val="subscript"/>
        <sz val="10"/>
        <rFont val="Palatino Linotype"/>
        <family val="1"/>
      </rPr>
      <t>pl,t</t>
    </r>
    <r>
      <rPr>
        <sz val="10"/>
        <rFont val="Palatino Linotype"/>
        <family val="1"/>
      </rPr>
      <t xml:space="preserve"> = (Q</t>
    </r>
    <r>
      <rPr>
        <vertAlign val="subscript"/>
        <sz val="10"/>
        <rFont val="Palatino Linotype"/>
        <family val="1"/>
      </rPr>
      <t>t,k</t>
    </r>
    <r>
      <rPr>
        <sz val="10"/>
        <rFont val="Palatino Linotype"/>
        <family val="1"/>
      </rPr>
      <t xml:space="preserve"> / </t>
    </r>
    <r>
      <rPr>
        <sz val="10"/>
        <rFont val="Symbol"/>
        <family val="1"/>
        <charset val="2"/>
      </rPr>
      <t>g</t>
    </r>
    <r>
      <rPr>
        <vertAlign val="subscript"/>
        <sz val="10"/>
        <rFont val="Palatino Linotype"/>
        <family val="1"/>
      </rPr>
      <t>t</t>
    </r>
    <r>
      <rPr>
        <sz val="10"/>
        <rFont val="Palatino Linotype"/>
        <family val="1"/>
      </rPr>
      <t>) / A</t>
    </r>
    <r>
      <rPr>
        <vertAlign val="subscript"/>
        <sz val="10"/>
        <rFont val="Palatino Linotype"/>
        <family val="1"/>
      </rPr>
      <t>per</t>
    </r>
    <r>
      <rPr>
        <sz val="10"/>
        <rFont val="Palatino Linotype"/>
        <family val="1"/>
      </rPr>
      <t xml:space="preserve">  =</t>
    </r>
  </si>
  <si>
    <r>
      <t xml:space="preserve">kPa = </t>
    </r>
    <r>
      <rPr>
        <sz val="10"/>
        <rFont val="Symbol"/>
        <family val="1"/>
        <charset val="2"/>
      </rPr>
      <t>s</t>
    </r>
    <r>
      <rPr>
        <vertAlign val="subscript"/>
        <sz val="10"/>
        <rFont val="Palatino Linotype"/>
        <family val="1"/>
      </rPr>
      <t>t</t>
    </r>
    <r>
      <rPr>
        <sz val="10"/>
        <rFont val="Palatino Linotype"/>
        <family val="1"/>
      </rPr>
      <t xml:space="preserve"> </t>
    </r>
  </si>
  <si>
    <t>Con riferimento agli schemi della figura precedente:</t>
  </si>
  <si>
    <r>
      <t>R</t>
    </r>
    <r>
      <rPr>
        <vertAlign val="subscript"/>
        <sz val="10"/>
        <rFont val="Palatino Linotype"/>
        <family val="1"/>
      </rPr>
      <t>d,pali</t>
    </r>
    <r>
      <rPr>
        <sz val="10"/>
        <rFont val="Palatino Linotype"/>
        <family val="1"/>
      </rPr>
      <t xml:space="preserve"> = </t>
    </r>
    <r>
      <rPr>
        <sz val="10"/>
        <rFont val="Symbol"/>
        <family val="1"/>
        <charset val="2"/>
      </rPr>
      <t>s</t>
    </r>
    <r>
      <rPr>
        <vertAlign val="subscript"/>
        <sz val="10"/>
        <rFont val="Palatino Linotype"/>
        <family val="1"/>
      </rPr>
      <t>c</t>
    </r>
    <r>
      <rPr>
        <sz val="10"/>
        <rFont val="Palatino Linotype"/>
        <family val="1"/>
      </rPr>
      <t xml:space="preserve"> A</t>
    </r>
    <r>
      <rPr>
        <vertAlign val="subscript"/>
        <sz val="10"/>
        <rFont val="Palatino Linotype"/>
        <family val="1"/>
      </rPr>
      <t>com</t>
    </r>
    <r>
      <rPr>
        <sz val="10"/>
        <rFont val="Palatino Linotype"/>
        <family val="1"/>
      </rPr>
      <t xml:space="preserve"> - </t>
    </r>
    <r>
      <rPr>
        <sz val="10"/>
        <rFont val="Symbol"/>
        <family val="1"/>
        <charset val="2"/>
      </rPr>
      <t>s</t>
    </r>
    <r>
      <rPr>
        <vertAlign val="subscript"/>
        <sz val="10"/>
        <rFont val="Palatino Linotype"/>
        <family val="1"/>
      </rPr>
      <t>t</t>
    </r>
    <r>
      <rPr>
        <sz val="10"/>
        <rFont val="Palatino Linotype"/>
        <family val="1"/>
      </rPr>
      <t xml:space="preserve"> A</t>
    </r>
    <r>
      <rPr>
        <vertAlign val="subscript"/>
        <sz val="10"/>
        <rFont val="Palatino Linotype"/>
        <family val="1"/>
      </rPr>
      <t>tesa</t>
    </r>
    <r>
      <rPr>
        <sz val="10"/>
        <rFont val="Palatino Linotype"/>
        <family val="1"/>
      </rPr>
      <t xml:space="preserve"> =</t>
    </r>
  </si>
  <si>
    <r>
      <t>Resistenza di progetto R</t>
    </r>
    <r>
      <rPr>
        <vertAlign val="subscript"/>
        <sz val="10"/>
        <rFont val="Palatino Linotype"/>
        <family val="1"/>
      </rPr>
      <t>d</t>
    </r>
    <r>
      <rPr>
        <sz val="10"/>
        <rFont val="Palatino Linotype"/>
        <family val="1"/>
      </rPr>
      <t xml:space="preserve"> (kN)</t>
    </r>
  </si>
  <si>
    <t>Carico centrato</t>
  </si>
  <si>
    <t>Carico eccentrico</t>
  </si>
  <si>
    <t>Fondazione superficiale</t>
  </si>
  <si>
    <t>(Meyerhof)</t>
  </si>
  <si>
    <t>(esatta)</t>
  </si>
  <si>
    <t>Fondazione profonda</t>
  </si>
  <si>
    <r>
      <t xml:space="preserve">Plinto a base quadrata (B x B), di altezza H, su NxN micropali trivellati di diametro </t>
    </r>
    <r>
      <rPr>
        <sz val="10"/>
        <rFont val="Symbol"/>
        <family val="1"/>
        <charset val="2"/>
      </rPr>
      <t>F</t>
    </r>
    <r>
      <rPr>
        <sz val="10"/>
        <rFont val="Palatino Linotype"/>
        <family val="1"/>
      </rPr>
      <t xml:space="preserve"> e lunghezza L disposti ai vertici di maglia quadrata di interasse i. </t>
    </r>
  </si>
  <si>
    <r>
      <t>Determinazione della resistenza di progetto di una fondazione mista (</t>
    </r>
    <r>
      <rPr>
        <b/>
        <sz val="10"/>
        <rFont val="Calibri"/>
        <family val="2"/>
      </rPr>
      <t>§</t>
    </r>
    <r>
      <rPr>
        <b/>
        <sz val="10"/>
        <rFont val="Palatino Linotype"/>
        <family val="1"/>
      </rPr>
      <t xml:space="preserve"> 6.4.3.3).</t>
    </r>
  </si>
  <si>
    <t>CARICO  VERTICALE CENTRATO</t>
  </si>
  <si>
    <t>Resistenza di progetto della fondazione superficiale  DA2 (A1+M1+R3)</t>
  </si>
  <si>
    <t>Resistenza di progetto dei pali di fondazione  DA2 (A1+M1+R3)</t>
  </si>
  <si>
    <t>Resistenza caratteristica della fondazione mista</t>
  </si>
  <si>
    <t>Resistenza di progetto della fondazione mista</t>
  </si>
  <si>
    <r>
      <t>R</t>
    </r>
    <r>
      <rPr>
        <vertAlign val="subscript"/>
        <sz val="10"/>
        <rFont val="Palatino Linotype"/>
        <family val="1"/>
      </rPr>
      <t>k</t>
    </r>
    <r>
      <rPr>
        <sz val="10"/>
        <rFont val="Palatino Linotype"/>
        <family val="1"/>
      </rPr>
      <t xml:space="preserve"> = R</t>
    </r>
    <r>
      <rPr>
        <vertAlign val="subscript"/>
        <sz val="10"/>
        <rFont val="Palatino Linotype"/>
        <family val="1"/>
      </rPr>
      <t>k,sup</t>
    </r>
    <r>
      <rPr>
        <sz val="10"/>
        <rFont val="Palatino Linotype"/>
        <family val="1"/>
      </rPr>
      <t xml:space="preserve"> + R</t>
    </r>
    <r>
      <rPr>
        <vertAlign val="subscript"/>
        <sz val="10"/>
        <rFont val="Palatino Linotype"/>
        <family val="1"/>
      </rPr>
      <t>k,pali</t>
    </r>
    <r>
      <rPr>
        <sz val="10"/>
        <rFont val="Palatino Linotype"/>
        <family val="1"/>
      </rPr>
      <t xml:space="preserve"> =</t>
    </r>
  </si>
  <si>
    <r>
      <t>R</t>
    </r>
    <r>
      <rPr>
        <vertAlign val="subscript"/>
        <sz val="10"/>
        <rFont val="Palatino Linotype"/>
        <family val="1"/>
      </rPr>
      <t>d</t>
    </r>
    <r>
      <rPr>
        <sz val="10"/>
        <rFont val="Palatino Linotype"/>
        <family val="1"/>
      </rPr>
      <t xml:space="preserve"> = R</t>
    </r>
    <r>
      <rPr>
        <vertAlign val="subscript"/>
        <sz val="10"/>
        <rFont val="Palatino Linotype"/>
        <family val="1"/>
      </rPr>
      <t>k</t>
    </r>
    <r>
      <rPr>
        <sz val="10"/>
        <rFont val="Palatino Linotype"/>
        <family val="1"/>
      </rPr>
      <t xml:space="preserve"> / 2.3 =</t>
    </r>
  </si>
  <si>
    <r>
      <t>e</t>
    </r>
    <r>
      <rPr>
        <vertAlign val="subscript"/>
        <sz val="10"/>
        <rFont val="Palatino Linotype"/>
        <family val="1"/>
      </rPr>
      <t>A</t>
    </r>
    <r>
      <rPr>
        <sz val="10"/>
        <rFont val="Palatino Linotype"/>
        <family val="1"/>
      </rPr>
      <t xml:space="preserve"> = </t>
    </r>
  </si>
  <si>
    <r>
      <t>e</t>
    </r>
    <r>
      <rPr>
        <vertAlign val="subscript"/>
        <sz val="10"/>
        <rFont val="Palatino Linotype"/>
        <family val="1"/>
      </rPr>
      <t>B</t>
    </r>
    <r>
      <rPr>
        <sz val="10"/>
        <rFont val="Palatino Linotype"/>
        <family val="1"/>
      </rPr>
      <t xml:space="preserve"> = </t>
    </r>
  </si>
  <si>
    <t>Resistenza di progetto della fondazione mista DA2 (A1+M1+R3)</t>
  </si>
  <si>
    <r>
      <t>s</t>
    </r>
    <r>
      <rPr>
        <vertAlign val="subscript"/>
        <sz val="10"/>
        <rFont val="Palatino Linotype"/>
        <family val="1"/>
      </rPr>
      <t>c,k</t>
    </r>
    <r>
      <rPr>
        <sz val="10"/>
        <rFont val="Palatino Linotype"/>
        <family val="1"/>
      </rPr>
      <t xml:space="preserve"> = [(Q</t>
    </r>
    <r>
      <rPr>
        <vertAlign val="subscript"/>
        <sz val="10"/>
        <rFont val="Palatino Linotype"/>
        <family val="1"/>
      </rPr>
      <t>b,k</t>
    </r>
    <r>
      <rPr>
        <sz val="10"/>
        <rFont val="Palatino Linotype"/>
        <family val="1"/>
      </rPr>
      <t xml:space="preserve"> + Q</t>
    </r>
    <r>
      <rPr>
        <vertAlign val="subscript"/>
        <sz val="10"/>
        <rFont val="Palatino Linotype"/>
        <family val="1"/>
      </rPr>
      <t>s,k</t>
    </r>
    <r>
      <rPr>
        <sz val="10"/>
        <rFont val="Palatino Linotype"/>
        <family val="1"/>
      </rPr>
      <t>) - q</t>
    </r>
    <r>
      <rPr>
        <vertAlign val="subscript"/>
        <sz val="10"/>
        <rFont val="Palatino Linotype"/>
        <family val="1"/>
      </rPr>
      <t>lim,k</t>
    </r>
    <r>
      <rPr>
        <sz val="10"/>
        <rFont val="Palatino Linotype"/>
        <family val="1"/>
      </rPr>
      <t xml:space="preserve"> A</t>
    </r>
    <r>
      <rPr>
        <vertAlign val="subscript"/>
        <sz val="10"/>
        <rFont val="Palatino Linotype"/>
        <family val="1"/>
      </rPr>
      <t>p</t>
    </r>
    <r>
      <rPr>
        <sz val="10"/>
        <rFont val="Palatino Linotype"/>
        <family val="1"/>
      </rPr>
      <t>] / A</t>
    </r>
    <r>
      <rPr>
        <vertAlign val="subscript"/>
        <sz val="10"/>
        <rFont val="Palatino Linotype"/>
        <family val="1"/>
      </rPr>
      <t>per</t>
    </r>
    <r>
      <rPr>
        <sz val="10"/>
        <rFont val="Palatino Linotype"/>
        <family val="1"/>
      </rPr>
      <t xml:space="preserve">  =</t>
    </r>
  </si>
  <si>
    <t>Sintesi e confronto dei risultati</t>
  </si>
  <si>
    <t>Esempio 6</t>
  </si>
  <si>
    <t>Tipo di palo:</t>
  </si>
  <si>
    <t xml:space="preserve">trivellato </t>
  </si>
  <si>
    <t>Armatura:</t>
  </si>
  <si>
    <r>
      <t xml:space="preserve">22 </t>
    </r>
    <r>
      <rPr>
        <sz val="14"/>
        <rFont val="Symbol"/>
        <family val="1"/>
        <charset val="2"/>
      </rPr>
      <t>f</t>
    </r>
    <r>
      <rPr>
        <sz val="14"/>
        <rFont val="Palatino Linotype"/>
        <family val="1"/>
      </rPr>
      <t xml:space="preserve"> </t>
    </r>
    <r>
      <rPr>
        <sz val="10"/>
        <rFont val="Palatino Linotype"/>
        <family val="1"/>
      </rPr>
      <t xml:space="preserve">26 </t>
    </r>
  </si>
  <si>
    <t xml:space="preserve">d = </t>
  </si>
  <si>
    <r>
      <t>E</t>
    </r>
    <r>
      <rPr>
        <vertAlign val="subscript"/>
        <sz val="10"/>
        <rFont val="Palatino Linotype"/>
        <family val="1"/>
      </rPr>
      <t>p</t>
    </r>
    <r>
      <rPr>
        <sz val="10"/>
        <rFont val="Palatino Linotype"/>
        <family val="1"/>
      </rPr>
      <t xml:space="preserve"> =</t>
    </r>
  </si>
  <si>
    <t>MPa</t>
  </si>
  <si>
    <t>modulo di Young del palo</t>
  </si>
  <si>
    <t>argilla satura OC</t>
  </si>
  <si>
    <r>
      <t>c</t>
    </r>
    <r>
      <rPr>
        <vertAlign val="subscript"/>
        <sz val="10"/>
        <rFont val="Palatino Linotype"/>
        <family val="1"/>
      </rPr>
      <t>u,k</t>
    </r>
    <r>
      <rPr>
        <sz val="10"/>
        <rFont val="Palatino Linotype"/>
        <family val="1"/>
      </rPr>
      <t xml:space="preserve"> =</t>
    </r>
  </si>
  <si>
    <t>valore caratteristico della resistenza al taglio non drenata</t>
  </si>
  <si>
    <t>grado di sovraconsolidazione</t>
  </si>
  <si>
    <r>
      <t>I</t>
    </r>
    <r>
      <rPr>
        <vertAlign val="subscript"/>
        <sz val="10"/>
        <rFont val="Palatino Linotype"/>
        <family val="1"/>
      </rPr>
      <t>P</t>
    </r>
    <r>
      <rPr>
        <sz val="10"/>
        <rFont val="Palatino Linotype"/>
        <family val="1"/>
      </rPr>
      <t xml:space="preserve"> =</t>
    </r>
  </si>
  <si>
    <t>indice di plasticità</t>
  </si>
  <si>
    <t>Valori caratteristici delle azioni (carico orizzontale)</t>
  </si>
  <si>
    <r>
      <t>H</t>
    </r>
    <r>
      <rPr>
        <vertAlign val="subscript"/>
        <sz val="10"/>
        <rFont val="Palatino Linotype"/>
        <family val="1"/>
      </rPr>
      <t>perm</t>
    </r>
    <r>
      <rPr>
        <sz val="10"/>
        <rFont val="Palatino Linotype"/>
        <family val="1"/>
      </rPr>
      <t xml:space="preserve"> =</t>
    </r>
  </si>
  <si>
    <t>permanente</t>
  </si>
  <si>
    <r>
      <t>H</t>
    </r>
    <r>
      <rPr>
        <vertAlign val="subscript"/>
        <sz val="10"/>
        <rFont val="Palatino Linotype"/>
        <family val="1"/>
      </rPr>
      <t>var</t>
    </r>
    <r>
      <rPr>
        <sz val="10"/>
        <rFont val="Palatino Linotype"/>
        <family val="1"/>
      </rPr>
      <t xml:space="preserve"> =</t>
    </r>
  </si>
  <si>
    <t>variabile</t>
  </si>
  <si>
    <r>
      <t>s</t>
    </r>
    <r>
      <rPr>
        <vertAlign val="subscript"/>
        <sz val="10"/>
        <rFont val="Palatino Linotype"/>
        <family val="1"/>
      </rPr>
      <t>amm</t>
    </r>
    <r>
      <rPr>
        <sz val="10"/>
        <rFont val="Palatino Linotype"/>
        <family val="1"/>
      </rPr>
      <t xml:space="preserve"> = </t>
    </r>
  </si>
  <si>
    <t>cm</t>
  </si>
  <si>
    <t xml:space="preserve">spostamento ammissibile </t>
  </si>
  <si>
    <t>dai valori di tabella si stima il momento di plasticizzazione della sezione del palo:</t>
  </si>
  <si>
    <t>diametro (m)</t>
  </si>
  <si>
    <t>armatura</t>
  </si>
  <si>
    <t>Mp      (kN m)</t>
  </si>
  <si>
    <r>
      <t xml:space="preserve">6 </t>
    </r>
    <r>
      <rPr>
        <sz val="14"/>
        <rFont val="Symbol"/>
        <family val="1"/>
        <charset val="2"/>
      </rPr>
      <t>f</t>
    </r>
    <r>
      <rPr>
        <sz val="10"/>
        <rFont val="Palatino Linotype"/>
        <family val="1"/>
      </rPr>
      <t xml:space="preserve"> 16</t>
    </r>
  </si>
  <si>
    <r>
      <t xml:space="preserve">8 </t>
    </r>
    <r>
      <rPr>
        <sz val="14"/>
        <rFont val="Symbol"/>
        <family val="1"/>
        <charset val="2"/>
      </rPr>
      <t>f</t>
    </r>
    <r>
      <rPr>
        <sz val="10"/>
        <rFont val="Palatino Linotype"/>
        <family val="1"/>
      </rPr>
      <t xml:space="preserve"> 20</t>
    </r>
  </si>
  <si>
    <r>
      <t xml:space="preserve">8 </t>
    </r>
    <r>
      <rPr>
        <sz val="14"/>
        <rFont val="Symbol"/>
        <family val="1"/>
        <charset val="2"/>
      </rPr>
      <t>f</t>
    </r>
    <r>
      <rPr>
        <sz val="10"/>
        <rFont val="Palatino Linotype"/>
        <family val="1"/>
      </rPr>
      <t xml:space="preserve"> 24</t>
    </r>
  </si>
  <si>
    <r>
      <t xml:space="preserve">8 </t>
    </r>
    <r>
      <rPr>
        <sz val="14"/>
        <rFont val="Symbol"/>
        <family val="1"/>
        <charset val="2"/>
      </rPr>
      <t>f</t>
    </r>
    <r>
      <rPr>
        <sz val="10"/>
        <rFont val="Palatino Linotype"/>
        <family val="1"/>
      </rPr>
      <t xml:space="preserve"> 16</t>
    </r>
  </si>
  <si>
    <r>
      <t xml:space="preserve">12 </t>
    </r>
    <r>
      <rPr>
        <sz val="14"/>
        <rFont val="Symbol"/>
        <family val="1"/>
        <charset val="2"/>
      </rPr>
      <t>f</t>
    </r>
    <r>
      <rPr>
        <sz val="10"/>
        <rFont val="Palatino Linotype"/>
        <family val="1"/>
      </rPr>
      <t xml:space="preserve"> 24</t>
    </r>
  </si>
  <si>
    <r>
      <t xml:space="preserve">12 </t>
    </r>
    <r>
      <rPr>
        <sz val="14"/>
        <rFont val="Symbol"/>
        <family val="1"/>
        <charset val="2"/>
      </rPr>
      <t>f</t>
    </r>
    <r>
      <rPr>
        <sz val="10"/>
        <rFont val="Palatino Linotype"/>
        <family val="1"/>
      </rPr>
      <t xml:space="preserve"> 30</t>
    </r>
  </si>
  <si>
    <r>
      <t xml:space="preserve">10 </t>
    </r>
    <r>
      <rPr>
        <sz val="14"/>
        <rFont val="Symbol"/>
        <family val="1"/>
        <charset val="2"/>
      </rPr>
      <t>f</t>
    </r>
    <r>
      <rPr>
        <sz val="10"/>
        <rFont val="Palatino Linotype"/>
        <family val="1"/>
      </rPr>
      <t xml:space="preserve"> 20</t>
    </r>
  </si>
  <si>
    <r>
      <t xml:space="preserve">20 </t>
    </r>
    <r>
      <rPr>
        <sz val="14"/>
        <rFont val="Symbol"/>
        <family val="1"/>
        <charset val="2"/>
      </rPr>
      <t>f</t>
    </r>
    <r>
      <rPr>
        <sz val="10"/>
        <rFont val="Palatino Linotype"/>
        <family val="1"/>
      </rPr>
      <t xml:space="preserve"> 24</t>
    </r>
  </si>
  <si>
    <r>
      <t xml:space="preserve">22 </t>
    </r>
    <r>
      <rPr>
        <sz val="14"/>
        <rFont val="Symbol"/>
        <family val="1"/>
        <charset val="2"/>
      </rPr>
      <t>f</t>
    </r>
    <r>
      <rPr>
        <sz val="10"/>
        <rFont val="Palatino Linotype"/>
        <family val="1"/>
      </rPr>
      <t xml:space="preserve"> 30</t>
    </r>
  </si>
  <si>
    <r>
      <t xml:space="preserve">16 </t>
    </r>
    <r>
      <rPr>
        <sz val="14"/>
        <rFont val="Symbol"/>
        <family val="1"/>
        <charset val="2"/>
      </rPr>
      <t>f</t>
    </r>
    <r>
      <rPr>
        <sz val="10"/>
        <rFont val="Palatino Linotype"/>
        <family val="1"/>
      </rPr>
      <t xml:space="preserve"> 20</t>
    </r>
  </si>
  <si>
    <t>Mp =</t>
  </si>
  <si>
    <t>MN m</t>
  </si>
  <si>
    <r>
      <t xml:space="preserve">22 </t>
    </r>
    <r>
      <rPr>
        <sz val="14"/>
        <rFont val="Symbol"/>
        <family val="1"/>
        <charset val="2"/>
      </rPr>
      <t>f</t>
    </r>
    <r>
      <rPr>
        <sz val="10"/>
        <rFont val="Palatino Linotype"/>
        <family val="1"/>
      </rPr>
      <t xml:space="preserve"> 26</t>
    </r>
  </si>
  <si>
    <r>
      <t xml:space="preserve">30 </t>
    </r>
    <r>
      <rPr>
        <sz val="14"/>
        <rFont val="Symbol"/>
        <family val="1"/>
        <charset val="2"/>
      </rPr>
      <t>f</t>
    </r>
    <r>
      <rPr>
        <sz val="10"/>
        <rFont val="Palatino Linotype"/>
        <family val="1"/>
      </rPr>
      <t xml:space="preserve"> 30</t>
    </r>
  </si>
  <si>
    <r>
      <t xml:space="preserve">16 </t>
    </r>
    <r>
      <rPr>
        <sz val="14"/>
        <rFont val="Symbol"/>
        <family val="1"/>
        <charset val="2"/>
      </rPr>
      <t>f</t>
    </r>
    <r>
      <rPr>
        <sz val="10"/>
        <rFont val="Palatino Linotype"/>
        <family val="1"/>
      </rPr>
      <t xml:space="preserve"> 24</t>
    </r>
  </si>
  <si>
    <r>
      <t xml:space="preserve">26 </t>
    </r>
    <r>
      <rPr>
        <sz val="14"/>
        <rFont val="Symbol"/>
        <family val="1"/>
        <charset val="2"/>
      </rPr>
      <t>f</t>
    </r>
    <r>
      <rPr>
        <sz val="10"/>
        <rFont val="Palatino Linotype"/>
        <family val="1"/>
      </rPr>
      <t xml:space="preserve"> 26</t>
    </r>
  </si>
  <si>
    <r>
      <t xml:space="preserve">38 </t>
    </r>
    <r>
      <rPr>
        <sz val="14"/>
        <rFont val="Symbol"/>
        <family val="1"/>
        <charset val="2"/>
      </rPr>
      <t>f</t>
    </r>
    <r>
      <rPr>
        <sz val="10"/>
        <rFont val="Palatino Linotype"/>
        <family val="1"/>
      </rPr>
      <t xml:space="preserve"> 30</t>
    </r>
  </si>
  <si>
    <r>
      <t xml:space="preserve">24 </t>
    </r>
    <r>
      <rPr>
        <sz val="14"/>
        <rFont val="Symbol"/>
        <family val="1"/>
        <charset val="2"/>
      </rPr>
      <t>f</t>
    </r>
    <r>
      <rPr>
        <sz val="10"/>
        <rFont val="Palatino Linotype"/>
        <family val="1"/>
      </rPr>
      <t xml:space="preserve"> 24</t>
    </r>
  </si>
  <si>
    <r>
      <t xml:space="preserve">40 </t>
    </r>
    <r>
      <rPr>
        <sz val="14"/>
        <rFont val="Symbol"/>
        <family val="1"/>
        <charset val="2"/>
      </rPr>
      <t>f</t>
    </r>
    <r>
      <rPr>
        <sz val="10"/>
        <rFont val="Palatino Linotype"/>
        <family val="1"/>
      </rPr>
      <t xml:space="preserve"> 26</t>
    </r>
  </si>
  <si>
    <r>
      <t xml:space="preserve">44 </t>
    </r>
    <r>
      <rPr>
        <sz val="14"/>
        <rFont val="Symbol"/>
        <family val="1"/>
        <charset val="2"/>
      </rPr>
      <t>f</t>
    </r>
    <r>
      <rPr>
        <sz val="10"/>
        <rFont val="Palatino Linotype"/>
        <family val="1"/>
      </rPr>
      <t xml:space="preserve"> 30</t>
    </r>
  </si>
  <si>
    <t>1. Forza orizzontale limite con meccanismo di palo corto:</t>
  </si>
  <si>
    <r>
      <t>H</t>
    </r>
    <r>
      <rPr>
        <vertAlign val="subscript"/>
        <sz val="10"/>
        <rFont val="Palatino Linotype"/>
        <family val="1"/>
      </rPr>
      <t>lim,1</t>
    </r>
    <r>
      <rPr>
        <sz val="10"/>
        <rFont val="Palatino Linotype"/>
        <family val="1"/>
      </rPr>
      <t xml:space="preserve"> = 9 c</t>
    </r>
    <r>
      <rPr>
        <vertAlign val="subscript"/>
        <sz val="10"/>
        <rFont val="Palatino Linotype"/>
        <family val="1"/>
      </rPr>
      <t>u</t>
    </r>
    <r>
      <rPr>
        <sz val="10"/>
        <rFont val="Palatino Linotype"/>
        <family val="1"/>
      </rPr>
      <t xml:space="preserve"> d</t>
    </r>
    <r>
      <rPr>
        <vertAlign val="superscript"/>
        <sz val="10"/>
        <rFont val="Palatino Linotype"/>
        <family val="1"/>
      </rPr>
      <t>2</t>
    </r>
    <r>
      <rPr>
        <sz val="10"/>
        <rFont val="Palatino Linotype"/>
        <family val="1"/>
      </rPr>
      <t xml:space="preserve"> (L/d - 1,5) =</t>
    </r>
  </si>
  <si>
    <t>kN =</t>
  </si>
  <si>
    <t>2. Forza orizzontale limite con meccanismo di palo intermedio:</t>
  </si>
  <si>
    <r>
      <t>H</t>
    </r>
    <r>
      <rPr>
        <vertAlign val="subscript"/>
        <sz val="10"/>
        <rFont val="Palatino Linotype"/>
        <family val="1"/>
      </rPr>
      <t>lim,2</t>
    </r>
    <r>
      <rPr>
        <sz val="10"/>
        <rFont val="Palatino Linotype"/>
        <family val="1"/>
      </rPr>
      <t xml:space="preserve"> =</t>
    </r>
  </si>
  <si>
    <t>3. Forza orizzontale limite con meccanismo di palo lungo:</t>
  </si>
  <si>
    <r>
      <t>H</t>
    </r>
    <r>
      <rPr>
        <vertAlign val="subscript"/>
        <sz val="10"/>
        <rFont val="Palatino Linotype"/>
        <family val="1"/>
      </rPr>
      <t>lim,3</t>
    </r>
    <r>
      <rPr>
        <sz val="10"/>
        <rFont val="Palatino Linotype"/>
        <family val="1"/>
      </rPr>
      <t xml:space="preserve"> =</t>
    </r>
  </si>
  <si>
    <r>
      <t>H</t>
    </r>
    <r>
      <rPr>
        <vertAlign val="subscript"/>
        <sz val="10"/>
        <rFont val="Palatino Linotype"/>
        <family val="1"/>
      </rPr>
      <t>lim</t>
    </r>
    <r>
      <rPr>
        <sz val="10"/>
        <rFont val="Palatino Linotype"/>
        <family val="1"/>
      </rPr>
      <t xml:space="preserve"> = min(H</t>
    </r>
    <r>
      <rPr>
        <vertAlign val="subscript"/>
        <sz val="10"/>
        <rFont val="Palatino Linotype"/>
        <family val="1"/>
      </rPr>
      <t>lim1</t>
    </r>
    <r>
      <rPr>
        <sz val="10"/>
        <rFont val="Palatino Linotype"/>
        <family val="1"/>
      </rPr>
      <t>, H</t>
    </r>
    <r>
      <rPr>
        <vertAlign val="subscript"/>
        <sz val="10"/>
        <rFont val="Palatino Linotype"/>
        <family val="1"/>
      </rPr>
      <t>lim2</t>
    </r>
    <r>
      <rPr>
        <sz val="10"/>
        <rFont val="Palatino Linotype"/>
        <family val="1"/>
      </rPr>
      <t>, H</t>
    </r>
    <r>
      <rPr>
        <vertAlign val="subscript"/>
        <sz val="10"/>
        <rFont val="Palatino Linotype"/>
        <family val="1"/>
      </rPr>
      <t>lim,3</t>
    </r>
    <r>
      <rPr>
        <sz val="10"/>
        <rFont val="Palatino Linotype"/>
        <family val="1"/>
      </rPr>
      <t>) = Hl</t>
    </r>
    <r>
      <rPr>
        <vertAlign val="subscript"/>
        <sz val="10"/>
        <rFont val="Palatino Linotype"/>
        <family val="1"/>
      </rPr>
      <t>im,3</t>
    </r>
    <r>
      <rPr>
        <sz val="10"/>
        <rFont val="Palatino Linotype"/>
        <family val="1"/>
      </rPr>
      <t xml:space="preserve"> =</t>
    </r>
  </si>
  <si>
    <t>La rottura avviene con meccanismo di palo lungo con formazione di due cerniere plastiche alla sezione di incastro ed alla sezione a profondità Zc.</t>
  </si>
  <si>
    <r>
      <t>Zc = 1,5 d + 0,5 H</t>
    </r>
    <r>
      <rPr>
        <vertAlign val="subscript"/>
        <sz val="10"/>
        <rFont val="Palatino Linotype"/>
        <family val="1"/>
      </rPr>
      <t>lim</t>
    </r>
    <r>
      <rPr>
        <sz val="10"/>
        <rFont val="Palatino Linotype"/>
        <family val="1"/>
      </rPr>
      <t xml:space="preserve"> / (9 c</t>
    </r>
    <r>
      <rPr>
        <vertAlign val="subscript"/>
        <sz val="10"/>
        <rFont val="Palatino Linotype"/>
        <family val="1"/>
      </rPr>
      <t>u</t>
    </r>
    <r>
      <rPr>
        <sz val="10"/>
        <rFont val="Palatino Linotype"/>
        <family val="1"/>
      </rPr>
      <t xml:space="preserve"> d) = </t>
    </r>
  </si>
  <si>
    <t>Valore di progetto dell'azione</t>
  </si>
  <si>
    <r>
      <t>E</t>
    </r>
    <r>
      <rPr>
        <vertAlign val="subscript"/>
        <sz val="10"/>
        <rFont val="Palatino Linotype"/>
        <family val="1"/>
      </rPr>
      <t>d</t>
    </r>
    <r>
      <rPr>
        <sz val="10"/>
        <rFont val="Palatino Linotype"/>
        <family val="1"/>
      </rPr>
      <t xml:space="preserve"> = </t>
    </r>
    <r>
      <rPr>
        <sz val="12"/>
        <rFont val="Symbol"/>
        <family val="1"/>
        <charset val="2"/>
      </rPr>
      <t>g</t>
    </r>
    <r>
      <rPr>
        <vertAlign val="subscript"/>
        <sz val="10"/>
        <rFont val="Palatino Linotype"/>
        <family val="1"/>
      </rPr>
      <t>G1</t>
    </r>
    <r>
      <rPr>
        <sz val="10"/>
        <rFont val="Palatino Linotype"/>
        <family val="1"/>
      </rPr>
      <t xml:space="preserve"> H</t>
    </r>
    <r>
      <rPr>
        <vertAlign val="subscript"/>
        <sz val="10"/>
        <rFont val="Palatino Linotype"/>
        <family val="1"/>
      </rPr>
      <t>perm</t>
    </r>
    <r>
      <rPr>
        <sz val="10"/>
        <rFont val="Palatino Linotype"/>
        <family val="1"/>
      </rPr>
      <t xml:space="preserve"> + </t>
    </r>
    <r>
      <rPr>
        <sz val="12"/>
        <rFont val="Symbol"/>
        <family val="1"/>
        <charset val="2"/>
      </rPr>
      <t>g</t>
    </r>
    <r>
      <rPr>
        <vertAlign val="subscript"/>
        <sz val="10"/>
        <rFont val="Palatino Linotype"/>
        <family val="1"/>
      </rPr>
      <t>Q</t>
    </r>
    <r>
      <rPr>
        <sz val="10"/>
        <rFont val="Palatino Linotype"/>
        <family val="1"/>
      </rPr>
      <t xml:space="preserve"> H</t>
    </r>
    <r>
      <rPr>
        <vertAlign val="subscript"/>
        <sz val="10"/>
        <rFont val="Palatino Linotype"/>
        <family val="1"/>
      </rPr>
      <t>var</t>
    </r>
  </si>
  <si>
    <t>Valore di progetto della resistenza</t>
  </si>
  <si>
    <r>
      <t>R</t>
    </r>
    <r>
      <rPr>
        <vertAlign val="subscript"/>
        <sz val="10"/>
        <rFont val="Palatino Linotype"/>
        <family val="1"/>
      </rPr>
      <t>d</t>
    </r>
    <r>
      <rPr>
        <sz val="10"/>
        <rFont val="Palatino Linotype"/>
        <family val="1"/>
      </rPr>
      <t xml:space="preserve"> = H</t>
    </r>
    <r>
      <rPr>
        <vertAlign val="subscript"/>
        <sz val="10"/>
        <rFont val="Palatino Linotype"/>
        <family val="1"/>
      </rPr>
      <t>lim</t>
    </r>
    <r>
      <rPr>
        <sz val="10"/>
        <rFont val="Palatino Linotype"/>
        <family val="1"/>
      </rPr>
      <t xml:space="preserve"> / </t>
    </r>
    <r>
      <rPr>
        <sz val="12"/>
        <rFont val="Symbol"/>
        <family val="1"/>
        <charset val="2"/>
      </rPr>
      <t>g</t>
    </r>
    <r>
      <rPr>
        <vertAlign val="subscript"/>
        <sz val="10"/>
        <rFont val="Palatino Linotype"/>
        <family val="1"/>
      </rPr>
      <t>T</t>
    </r>
  </si>
  <si>
    <t>da Tabella 6.2.1 colonna A1</t>
  </si>
  <si>
    <t>da Tabella 6.4.VI colonna R3</t>
  </si>
  <si>
    <t>Nelle verifiche SLE  i coefficienti parziali sulle azioni e delle resistenze sono unitari.</t>
  </si>
  <si>
    <t>Si stima lo spostamento in sommità con il metodo di Winkler</t>
  </si>
  <si>
    <t>Si assume per il coefficiente di reazione orizzontale del terreno il valore (cautelativo):</t>
  </si>
  <si>
    <r>
      <t>H = H</t>
    </r>
    <r>
      <rPr>
        <vertAlign val="subscript"/>
        <sz val="10"/>
        <rFont val="Palatino Linotype"/>
        <family val="1"/>
      </rPr>
      <t>perm</t>
    </r>
    <r>
      <rPr>
        <sz val="10"/>
        <rFont val="Palatino Linotype"/>
        <family val="1"/>
      </rPr>
      <t xml:space="preserve"> + H</t>
    </r>
    <r>
      <rPr>
        <vertAlign val="subscript"/>
        <sz val="10"/>
        <rFont val="Palatino Linotype"/>
        <family val="1"/>
      </rPr>
      <t xml:space="preserve">var </t>
    </r>
    <r>
      <rPr>
        <sz val="10"/>
        <rFont val="Palatino Linotype"/>
        <family val="1"/>
      </rPr>
      <t xml:space="preserve">= </t>
    </r>
  </si>
  <si>
    <t xml:space="preserve">MN </t>
  </si>
  <si>
    <r>
      <t>k</t>
    </r>
    <r>
      <rPr>
        <vertAlign val="subscript"/>
        <sz val="10"/>
        <rFont val="Palatino Linotype"/>
        <family val="1"/>
      </rPr>
      <t>h</t>
    </r>
    <r>
      <rPr>
        <sz val="10"/>
        <rFont val="Palatino Linotype"/>
        <family val="1"/>
      </rPr>
      <t xml:space="preserve"> = 67 c</t>
    </r>
    <r>
      <rPr>
        <vertAlign val="subscript"/>
        <sz val="10"/>
        <rFont val="Palatino Linotype"/>
        <family val="1"/>
      </rPr>
      <t>u</t>
    </r>
    <r>
      <rPr>
        <sz val="10"/>
        <rFont val="Palatino Linotype"/>
        <family val="1"/>
      </rPr>
      <t xml:space="preserve"> / d = </t>
    </r>
  </si>
  <si>
    <r>
      <t>kN/m</t>
    </r>
    <r>
      <rPr>
        <vertAlign val="superscript"/>
        <sz val="10"/>
        <rFont val="Palatino Linotype"/>
        <family val="1"/>
      </rPr>
      <t>3</t>
    </r>
    <r>
      <rPr>
        <sz val="10"/>
        <rFont val="Palatino Linotype"/>
        <family val="1"/>
      </rPr>
      <t xml:space="preserve"> =</t>
    </r>
  </si>
  <si>
    <r>
      <t>MN/m</t>
    </r>
    <r>
      <rPr>
        <vertAlign val="superscript"/>
        <sz val="10"/>
        <rFont val="Palatino Linotype"/>
        <family val="1"/>
      </rPr>
      <t>3</t>
    </r>
    <r>
      <rPr>
        <sz val="10"/>
        <rFont val="Palatino Linotype"/>
        <family val="1"/>
      </rPr>
      <t xml:space="preserve"> </t>
    </r>
  </si>
  <si>
    <t>(Davisson, 1970)</t>
  </si>
  <si>
    <r>
      <t xml:space="preserve">J = </t>
    </r>
    <r>
      <rPr>
        <sz val="12"/>
        <rFont val="Symbol"/>
        <family val="1"/>
        <charset val="2"/>
      </rPr>
      <t>p</t>
    </r>
    <r>
      <rPr>
        <sz val="10"/>
        <rFont val="Palatino Linotype"/>
        <family val="1"/>
      </rPr>
      <t xml:space="preserve"> d</t>
    </r>
    <r>
      <rPr>
        <vertAlign val="superscript"/>
        <sz val="10"/>
        <rFont val="Palatino Linotype"/>
        <family val="1"/>
      </rPr>
      <t>4</t>
    </r>
    <r>
      <rPr>
        <sz val="10"/>
        <rFont val="Palatino Linotype"/>
        <family val="1"/>
      </rPr>
      <t xml:space="preserve"> / 64 =</t>
    </r>
  </si>
  <si>
    <r>
      <t>m</t>
    </r>
    <r>
      <rPr>
        <vertAlign val="superscript"/>
        <sz val="10"/>
        <rFont val="Palatino Linotype"/>
        <family val="1"/>
      </rPr>
      <t xml:space="preserve">4 </t>
    </r>
  </si>
  <si>
    <t xml:space="preserve">momento di inerzia del palo </t>
  </si>
  <si>
    <t>EJ =</t>
  </si>
  <si>
    <r>
      <t>MN m</t>
    </r>
    <r>
      <rPr>
        <vertAlign val="superscript"/>
        <sz val="10"/>
        <rFont val="Palatino Linotype"/>
        <family val="1"/>
      </rPr>
      <t>2</t>
    </r>
    <r>
      <rPr>
        <sz val="10"/>
        <rFont val="Palatino Linotype"/>
        <family val="1"/>
      </rPr>
      <t xml:space="preserve"> </t>
    </r>
  </si>
  <si>
    <r>
      <t>l</t>
    </r>
    <r>
      <rPr>
        <sz val="10"/>
        <rFont val="Palatino Linotype"/>
        <family val="1"/>
      </rPr>
      <t xml:space="preserve"> = [4 EJ / (k</t>
    </r>
    <r>
      <rPr>
        <vertAlign val="subscript"/>
        <sz val="10"/>
        <rFont val="Palatino Linotype"/>
        <family val="1"/>
      </rPr>
      <t>h</t>
    </r>
    <r>
      <rPr>
        <sz val="10"/>
        <rFont val="Palatino Linotype"/>
        <family val="1"/>
      </rPr>
      <t xml:space="preserve"> d)]</t>
    </r>
    <r>
      <rPr>
        <vertAlign val="superscript"/>
        <sz val="10"/>
        <rFont val="Palatino Linotype"/>
        <family val="1"/>
      </rPr>
      <t>0,25</t>
    </r>
    <r>
      <rPr>
        <sz val="10"/>
        <rFont val="Palatino Linotype"/>
        <family val="1"/>
      </rPr>
      <t xml:space="preserve"> =</t>
    </r>
  </si>
  <si>
    <t>lunghezza d'onda</t>
  </si>
  <si>
    <r>
      <t>L/</t>
    </r>
    <r>
      <rPr>
        <sz val="12"/>
        <rFont val="Symbol"/>
        <family val="1"/>
        <charset val="2"/>
      </rPr>
      <t>l</t>
    </r>
    <r>
      <rPr>
        <sz val="10"/>
        <rFont val="Palatino Linotype"/>
        <family val="1"/>
      </rPr>
      <t xml:space="preserve"> =</t>
    </r>
  </si>
  <si>
    <r>
      <t xml:space="preserve">&gt; </t>
    </r>
    <r>
      <rPr>
        <sz val="12"/>
        <rFont val="Symbol"/>
        <family val="1"/>
        <charset val="2"/>
      </rPr>
      <t>p</t>
    </r>
  </si>
  <si>
    <t>trave di lunghezza infinita</t>
  </si>
  <si>
    <r>
      <t>E</t>
    </r>
    <r>
      <rPr>
        <vertAlign val="subscript"/>
        <sz val="10"/>
        <rFont val="Palatino Linotype"/>
        <family val="1"/>
      </rPr>
      <t>d</t>
    </r>
    <r>
      <rPr>
        <sz val="10"/>
        <rFont val="Palatino Linotype"/>
        <family val="1"/>
      </rPr>
      <t xml:space="preserve"> = s</t>
    </r>
    <r>
      <rPr>
        <vertAlign val="subscript"/>
        <sz val="10"/>
        <rFont val="Palatino Linotype"/>
        <family val="1"/>
      </rPr>
      <t>max</t>
    </r>
    <r>
      <rPr>
        <sz val="10"/>
        <rFont val="Palatino Linotype"/>
        <family val="1"/>
      </rPr>
      <t xml:space="preserve"> = H / (2 d k</t>
    </r>
    <r>
      <rPr>
        <vertAlign val="subscript"/>
        <sz val="10"/>
        <rFont val="Palatino Linotype"/>
        <family val="1"/>
      </rPr>
      <t xml:space="preserve">h </t>
    </r>
    <r>
      <rPr>
        <sz val="12"/>
        <rFont val="Symbol"/>
        <family val="1"/>
        <charset val="2"/>
      </rPr>
      <t>l</t>
    </r>
    <r>
      <rPr>
        <sz val="10"/>
        <rFont val="Palatino Linotype"/>
        <family val="1"/>
      </rPr>
      <t>) =</t>
    </r>
  </si>
  <si>
    <t>valore di progetto dell'effetto delle azioni</t>
  </si>
  <si>
    <r>
      <t>C</t>
    </r>
    <r>
      <rPr>
        <vertAlign val="subscript"/>
        <sz val="10"/>
        <rFont val="Palatino Linotype"/>
        <family val="1"/>
      </rPr>
      <t>d</t>
    </r>
    <r>
      <rPr>
        <sz val="10"/>
        <rFont val="Palatino Linotype"/>
        <family val="1"/>
      </rPr>
      <t xml:space="preserve"> = s</t>
    </r>
    <r>
      <rPr>
        <vertAlign val="subscript"/>
        <sz val="10"/>
        <rFont val="Palatino Linotype"/>
        <family val="1"/>
      </rPr>
      <t>amm</t>
    </r>
    <r>
      <rPr>
        <sz val="10"/>
        <rFont val="Palatino Linotype"/>
        <family val="1"/>
      </rPr>
      <t xml:space="preserve"> = </t>
    </r>
  </si>
  <si>
    <t>valore limite dell'effetto delle azioni</t>
  </si>
  <si>
    <t>Verifica SLE per pali in gruppo</t>
  </si>
  <si>
    <t>Per tenere conto dell'effetto di gruppo si utilizza un valore ridotto del coefficiente di reazione orizzontale del terreno</t>
  </si>
  <si>
    <t>Secondo Poulos e Davis (1980)</t>
  </si>
  <si>
    <r>
      <t>k</t>
    </r>
    <r>
      <rPr>
        <vertAlign val="subscript"/>
        <sz val="10"/>
        <rFont val="Palatino Linotype"/>
        <family val="1"/>
      </rPr>
      <t>h,g</t>
    </r>
    <r>
      <rPr>
        <sz val="10"/>
        <rFont val="Palatino Linotype"/>
        <family val="1"/>
      </rPr>
      <t xml:space="preserve"> / k</t>
    </r>
    <r>
      <rPr>
        <vertAlign val="subscript"/>
        <sz val="10"/>
        <rFont val="Palatino Linotype"/>
        <family val="1"/>
      </rPr>
      <t>h</t>
    </r>
  </si>
  <si>
    <t>gruppo di due pali</t>
  </si>
  <si>
    <t>gruppo di tre o quattro pali</t>
  </si>
  <si>
    <t>gruppo di cinque o più pali</t>
  </si>
  <si>
    <t>Nell'ipotesi di 4 pali, si stima:</t>
  </si>
  <si>
    <r>
      <t>k</t>
    </r>
    <r>
      <rPr>
        <vertAlign val="subscript"/>
        <sz val="10"/>
        <rFont val="Palatino Linotype"/>
        <family val="1"/>
      </rPr>
      <t>h,g</t>
    </r>
    <r>
      <rPr>
        <sz val="10"/>
        <rFont val="Palatino Linotype"/>
        <family val="1"/>
      </rPr>
      <t xml:space="preserve"> = 0,33 k</t>
    </r>
    <r>
      <rPr>
        <vertAlign val="subscript"/>
        <sz val="10"/>
        <rFont val="Palatino Linotype"/>
        <family val="1"/>
      </rPr>
      <t>h</t>
    </r>
    <r>
      <rPr>
        <sz val="10"/>
        <rFont val="Palatino Linotype"/>
        <family val="1"/>
      </rPr>
      <t xml:space="preserve"> =</t>
    </r>
  </si>
  <si>
    <r>
      <t>l</t>
    </r>
    <r>
      <rPr>
        <sz val="10"/>
        <rFont val="Palatino Linotype"/>
        <family val="1"/>
      </rPr>
      <t xml:space="preserve"> = [4 EJ / (k</t>
    </r>
    <r>
      <rPr>
        <vertAlign val="subscript"/>
        <sz val="10"/>
        <rFont val="Palatino Linotype"/>
        <family val="1"/>
      </rPr>
      <t>h,g</t>
    </r>
    <r>
      <rPr>
        <sz val="10"/>
        <rFont val="Palatino Linotype"/>
        <family val="1"/>
      </rPr>
      <t xml:space="preserve"> d)]</t>
    </r>
    <r>
      <rPr>
        <vertAlign val="superscript"/>
        <sz val="10"/>
        <rFont val="Palatino Linotype"/>
        <family val="1"/>
      </rPr>
      <t>0,25</t>
    </r>
    <r>
      <rPr>
        <sz val="10"/>
        <rFont val="Palatino Linotype"/>
        <family val="1"/>
      </rPr>
      <t xml:space="preserve"> =</t>
    </r>
  </si>
  <si>
    <r>
      <t>E</t>
    </r>
    <r>
      <rPr>
        <vertAlign val="subscript"/>
        <sz val="10"/>
        <rFont val="Palatino Linotype"/>
        <family val="1"/>
      </rPr>
      <t>d</t>
    </r>
    <r>
      <rPr>
        <sz val="10"/>
        <rFont val="Palatino Linotype"/>
        <family val="1"/>
      </rPr>
      <t xml:space="preserve"> = s</t>
    </r>
    <r>
      <rPr>
        <vertAlign val="subscript"/>
        <sz val="10"/>
        <rFont val="Palatino Linotype"/>
        <family val="1"/>
      </rPr>
      <t>max</t>
    </r>
    <r>
      <rPr>
        <sz val="10"/>
        <rFont val="Palatino Linotype"/>
        <family val="1"/>
      </rPr>
      <t xml:space="preserve"> = H / (2 d k</t>
    </r>
    <r>
      <rPr>
        <vertAlign val="subscript"/>
        <sz val="10"/>
        <rFont val="Palatino Linotype"/>
        <family val="1"/>
      </rPr>
      <t xml:space="preserve">h,g </t>
    </r>
    <r>
      <rPr>
        <sz val="12"/>
        <rFont val="Symbol"/>
        <family val="1"/>
        <charset val="2"/>
      </rPr>
      <t>l</t>
    </r>
    <r>
      <rPr>
        <sz val="10"/>
        <rFont val="Palatino Linotype"/>
        <family val="1"/>
      </rPr>
      <t>) =</t>
    </r>
  </si>
  <si>
    <t>Stima dell'effetto di interazione cinematica per un palo in c.a. incastrato in sommità nel Comune di Reggio Calabria, in zona pianeggiante</t>
  </si>
  <si>
    <t>Ep =</t>
  </si>
  <si>
    <r>
      <t>Strato 1</t>
    </r>
    <r>
      <rPr>
        <sz val="10"/>
        <rFont val="Palatino Linotype"/>
        <family val="1"/>
      </rPr>
      <t>: argilla limosa molle</t>
    </r>
  </si>
  <si>
    <r>
      <t>V</t>
    </r>
    <r>
      <rPr>
        <vertAlign val="subscript"/>
        <sz val="10"/>
        <rFont val="Palatino Linotype"/>
        <family val="1"/>
      </rPr>
      <t>S,1</t>
    </r>
    <r>
      <rPr>
        <sz val="10"/>
        <rFont val="Palatino Linotype"/>
        <family val="1"/>
      </rPr>
      <t xml:space="preserve"> = </t>
    </r>
  </si>
  <si>
    <t>m/s</t>
  </si>
  <si>
    <r>
      <t>r</t>
    </r>
    <r>
      <rPr>
        <vertAlign val="subscript"/>
        <sz val="10"/>
        <rFont val="Palatino Linotype"/>
        <family val="1"/>
      </rPr>
      <t>1</t>
    </r>
    <r>
      <rPr>
        <sz val="10"/>
        <rFont val="Palatino Linotype"/>
        <family val="1"/>
      </rPr>
      <t xml:space="preserve"> = </t>
    </r>
  </si>
  <si>
    <r>
      <t>kN s</t>
    </r>
    <r>
      <rPr>
        <vertAlign val="superscript"/>
        <sz val="10"/>
        <rFont val="Palatino Linotype"/>
        <family val="1"/>
      </rPr>
      <t>2</t>
    </r>
    <r>
      <rPr>
        <sz val="10"/>
        <rFont val="Palatino Linotype"/>
        <family val="1"/>
      </rPr>
      <t>/m</t>
    </r>
    <r>
      <rPr>
        <vertAlign val="superscript"/>
        <sz val="10"/>
        <rFont val="Palatino Linotype"/>
        <family val="1"/>
      </rPr>
      <t>4</t>
    </r>
    <r>
      <rPr>
        <sz val="10"/>
        <rFont val="Palatino Linotype"/>
        <family val="1"/>
      </rPr>
      <t xml:space="preserve">  </t>
    </r>
  </si>
  <si>
    <r>
      <t>n</t>
    </r>
    <r>
      <rPr>
        <vertAlign val="subscript"/>
        <sz val="10"/>
        <rFont val="Palatino Linotype"/>
        <family val="1"/>
      </rPr>
      <t>1</t>
    </r>
    <r>
      <rPr>
        <sz val="10"/>
        <rFont val="Palatino Linotype"/>
        <family val="1"/>
      </rPr>
      <t xml:space="preserve"> = </t>
    </r>
  </si>
  <si>
    <r>
      <t>Strato 2</t>
    </r>
    <r>
      <rPr>
        <sz val="10"/>
        <rFont val="Palatino Linotype"/>
        <family val="1"/>
      </rPr>
      <t>: argilla consistente</t>
    </r>
  </si>
  <si>
    <r>
      <t>h</t>
    </r>
    <r>
      <rPr>
        <vertAlign val="subscript"/>
        <sz val="10"/>
        <rFont val="Palatino Linotype"/>
        <family val="1"/>
      </rPr>
      <t>2</t>
    </r>
    <r>
      <rPr>
        <sz val="10"/>
        <rFont val="Palatino Linotype"/>
        <family val="1"/>
      </rPr>
      <t xml:space="preserve"> &gt;</t>
    </r>
  </si>
  <si>
    <r>
      <t>V</t>
    </r>
    <r>
      <rPr>
        <vertAlign val="subscript"/>
        <sz val="10"/>
        <rFont val="Palatino Linotype"/>
        <family val="1"/>
      </rPr>
      <t>S,2</t>
    </r>
    <r>
      <rPr>
        <sz val="10"/>
        <rFont val="Palatino Linotype"/>
        <family val="1"/>
      </rPr>
      <t xml:space="preserve"> = </t>
    </r>
  </si>
  <si>
    <r>
      <t>r</t>
    </r>
    <r>
      <rPr>
        <vertAlign val="subscript"/>
        <sz val="10"/>
        <rFont val="Palatino Linotype"/>
        <family val="1"/>
      </rPr>
      <t>2</t>
    </r>
    <r>
      <rPr>
        <sz val="10"/>
        <rFont val="Palatino Linotype"/>
        <family val="1"/>
      </rPr>
      <t xml:space="preserve"> = </t>
    </r>
  </si>
  <si>
    <r>
      <t>n</t>
    </r>
    <r>
      <rPr>
        <vertAlign val="subscript"/>
        <sz val="10"/>
        <rFont val="Palatino Linotype"/>
        <family val="1"/>
      </rPr>
      <t>2</t>
    </r>
    <r>
      <rPr>
        <sz val="10"/>
        <rFont val="Palatino Linotype"/>
        <family val="1"/>
      </rPr>
      <t xml:space="preserve"> = </t>
    </r>
  </si>
  <si>
    <t>Pericolosità sismica del Comune di Reggio Calabria</t>
  </si>
  <si>
    <t>dal sito del Consiglio Superiore LL.PP.</t>
  </si>
  <si>
    <t>periodo di ritorno:</t>
  </si>
  <si>
    <r>
      <t>T</t>
    </r>
    <r>
      <rPr>
        <vertAlign val="subscript"/>
        <sz val="10"/>
        <rFont val="Palatino Linotype"/>
        <family val="1"/>
      </rPr>
      <t>R</t>
    </r>
    <r>
      <rPr>
        <sz val="10"/>
        <rFont val="Palatino Linotype"/>
        <family val="1"/>
      </rPr>
      <t xml:space="preserve"> =</t>
    </r>
  </si>
  <si>
    <t>anni</t>
  </si>
  <si>
    <t>accelerazione orizzontale massima al sito:</t>
  </si>
  <si>
    <r>
      <t>a</t>
    </r>
    <r>
      <rPr>
        <vertAlign val="subscript"/>
        <sz val="10"/>
        <rFont val="Palatino Linotype"/>
        <family val="1"/>
      </rPr>
      <t xml:space="preserve">g </t>
    </r>
    <r>
      <rPr>
        <sz val="10"/>
        <rFont val="Palatino Linotype"/>
        <family val="1"/>
      </rPr>
      <t>/ g =</t>
    </r>
  </si>
  <si>
    <t>valore massimo del fattore di amplificazione:</t>
  </si>
  <si>
    <r>
      <t>F</t>
    </r>
    <r>
      <rPr>
        <vertAlign val="subscript"/>
        <sz val="10"/>
        <rFont val="Palatino Linotype"/>
        <family val="1"/>
      </rPr>
      <t>0</t>
    </r>
    <r>
      <rPr>
        <sz val="10"/>
        <rFont val="Palatino Linotype"/>
        <family val="1"/>
      </rPr>
      <t xml:space="preserve"> =</t>
    </r>
  </si>
  <si>
    <t>da "Indirizzi e criteri per la microzonazione sismica" del Dipartimento Protezione Civile</t>
  </si>
  <si>
    <t xml:space="preserve">Categoria di sottosuolo: </t>
  </si>
  <si>
    <t>D</t>
  </si>
  <si>
    <t>(Tab. 3.2.II)</t>
  </si>
  <si>
    <r>
      <t>2,4 - 1,50 F</t>
    </r>
    <r>
      <rPr>
        <vertAlign val="subscript"/>
        <sz val="10"/>
        <rFont val="Palatino Linotype"/>
        <family val="1"/>
      </rPr>
      <t>0</t>
    </r>
    <r>
      <rPr>
        <sz val="10"/>
        <rFont val="Palatino Linotype"/>
        <family val="1"/>
      </rPr>
      <t xml:space="preserve"> a</t>
    </r>
    <r>
      <rPr>
        <vertAlign val="subscript"/>
        <sz val="10"/>
        <rFont val="Palatino Linotype"/>
        <family val="1"/>
      </rPr>
      <t>g</t>
    </r>
    <r>
      <rPr>
        <sz val="10"/>
        <rFont val="Palatino Linotype"/>
        <family val="1"/>
      </rPr>
      <t xml:space="preserve"> / g =</t>
    </r>
  </si>
  <si>
    <t>&lt;</t>
  </si>
  <si>
    <r>
      <t>S</t>
    </r>
    <r>
      <rPr>
        <vertAlign val="subscript"/>
        <sz val="10"/>
        <rFont val="Palatino Linotype"/>
        <family val="1"/>
      </rPr>
      <t>S</t>
    </r>
    <r>
      <rPr>
        <sz val="10"/>
        <rFont val="Palatino Linotype"/>
        <family val="1"/>
      </rPr>
      <t xml:space="preserve"> =</t>
    </r>
  </si>
  <si>
    <t xml:space="preserve">coefficiente di amplificazione stratigrafica </t>
  </si>
  <si>
    <r>
      <t>S</t>
    </r>
    <r>
      <rPr>
        <vertAlign val="subscript"/>
        <sz val="10"/>
        <rFont val="Palatino Linotype"/>
        <family val="1"/>
      </rPr>
      <t>T</t>
    </r>
    <r>
      <rPr>
        <sz val="10"/>
        <rFont val="Palatino Linotype"/>
        <family val="1"/>
      </rPr>
      <t xml:space="preserve"> =</t>
    </r>
  </si>
  <si>
    <t>coefficiente di amplificazione topografica</t>
  </si>
  <si>
    <r>
      <t>S = S</t>
    </r>
    <r>
      <rPr>
        <vertAlign val="subscript"/>
        <sz val="10"/>
        <rFont val="Palatino Linotype"/>
        <family val="1"/>
      </rPr>
      <t>S</t>
    </r>
    <r>
      <rPr>
        <sz val="10"/>
        <rFont val="Palatino Linotype"/>
        <family val="1"/>
      </rPr>
      <t xml:space="preserve"> S</t>
    </r>
    <r>
      <rPr>
        <vertAlign val="subscript"/>
        <sz val="10"/>
        <rFont val="Palatino Linotype"/>
        <family val="1"/>
      </rPr>
      <t>T</t>
    </r>
    <r>
      <rPr>
        <sz val="10"/>
        <rFont val="Palatino Linotype"/>
        <family val="1"/>
      </rPr>
      <t xml:space="preserve"> = </t>
    </r>
  </si>
  <si>
    <t xml:space="preserve">coefficiente di amplificazione </t>
  </si>
  <si>
    <r>
      <t>a</t>
    </r>
    <r>
      <rPr>
        <vertAlign val="subscript"/>
        <sz val="10"/>
        <rFont val="Palatino Linotype"/>
        <family val="1"/>
      </rPr>
      <t>max</t>
    </r>
    <r>
      <rPr>
        <sz val="10"/>
        <rFont val="Palatino Linotype"/>
        <family val="1"/>
      </rPr>
      <t xml:space="preserve"> / g = S a</t>
    </r>
    <r>
      <rPr>
        <vertAlign val="subscript"/>
        <sz val="10"/>
        <rFont val="Palatino Linotype"/>
        <family val="1"/>
      </rPr>
      <t>g</t>
    </r>
    <r>
      <rPr>
        <sz val="10"/>
        <rFont val="Palatino Linotype"/>
        <family val="1"/>
      </rPr>
      <t xml:space="preserve"> / g =</t>
    </r>
  </si>
  <si>
    <t>accelerazione massima attesa al sito</t>
  </si>
  <si>
    <t>Per la stima del momento flettente in corrispondenza dell'interfaccia fra i due strati indotto dall'interazione cinematica si utilizza il metodo di Nikolaou et al. (2001)</t>
  </si>
  <si>
    <t>Modulo di taglio dello strato 1</t>
  </si>
  <si>
    <r>
      <t>G</t>
    </r>
    <r>
      <rPr>
        <vertAlign val="subscript"/>
        <sz val="10"/>
        <rFont val="Palatino Linotype"/>
        <family val="1"/>
      </rPr>
      <t>1</t>
    </r>
    <r>
      <rPr>
        <sz val="10"/>
        <rFont val="Palatino Linotype"/>
        <family val="1"/>
      </rPr>
      <t xml:space="preserve"> = </t>
    </r>
    <r>
      <rPr>
        <sz val="12"/>
        <rFont val="Symbol"/>
        <family val="1"/>
        <charset val="2"/>
      </rPr>
      <t>r</t>
    </r>
    <r>
      <rPr>
        <vertAlign val="subscript"/>
        <sz val="10"/>
        <rFont val="Palatino Linotype"/>
        <family val="1"/>
      </rPr>
      <t>1</t>
    </r>
    <r>
      <rPr>
        <sz val="10"/>
        <rFont val="Palatino Linotype"/>
        <family val="1"/>
      </rPr>
      <t xml:space="preserve"> V</t>
    </r>
    <r>
      <rPr>
        <vertAlign val="subscript"/>
        <sz val="10"/>
        <rFont val="Palatino Linotype"/>
        <family val="1"/>
      </rPr>
      <t>S,1</t>
    </r>
    <r>
      <rPr>
        <vertAlign val="superscript"/>
        <sz val="10"/>
        <rFont val="Palatino Linotype"/>
        <family val="1"/>
      </rPr>
      <t>2</t>
    </r>
    <r>
      <rPr>
        <sz val="10"/>
        <rFont val="Palatino Linotype"/>
        <family val="1"/>
      </rPr>
      <t xml:space="preserve"> = </t>
    </r>
  </si>
  <si>
    <t>Modulo di Young dello strato 1</t>
  </si>
  <si>
    <r>
      <t>E</t>
    </r>
    <r>
      <rPr>
        <vertAlign val="subscript"/>
        <sz val="10"/>
        <rFont val="Palatino Linotype"/>
        <family val="1"/>
      </rPr>
      <t>1</t>
    </r>
    <r>
      <rPr>
        <sz val="10"/>
        <rFont val="Palatino Linotype"/>
        <family val="1"/>
      </rPr>
      <t xml:space="preserve"> = 2 (1 + </t>
    </r>
    <r>
      <rPr>
        <sz val="12"/>
        <rFont val="Symbol"/>
        <family val="1"/>
        <charset val="2"/>
      </rPr>
      <t>n</t>
    </r>
    <r>
      <rPr>
        <vertAlign val="subscript"/>
        <sz val="10"/>
        <rFont val="Palatino Linotype"/>
        <family val="1"/>
      </rPr>
      <t>1</t>
    </r>
    <r>
      <rPr>
        <sz val="10"/>
        <rFont val="Palatino Linotype"/>
        <family val="1"/>
      </rPr>
      <t>) G</t>
    </r>
    <r>
      <rPr>
        <vertAlign val="subscript"/>
        <sz val="10"/>
        <rFont val="Palatino Linotype"/>
        <family val="1"/>
      </rPr>
      <t>1</t>
    </r>
    <r>
      <rPr>
        <sz val="10"/>
        <rFont val="Palatino Linotype"/>
        <family val="1"/>
      </rPr>
      <t xml:space="preserve"> = </t>
    </r>
  </si>
  <si>
    <t>Modulo di taglio dello strato 2</t>
  </si>
  <si>
    <r>
      <t>G</t>
    </r>
    <r>
      <rPr>
        <vertAlign val="subscript"/>
        <sz val="10"/>
        <rFont val="Palatino Linotype"/>
        <family val="1"/>
      </rPr>
      <t>2</t>
    </r>
    <r>
      <rPr>
        <sz val="10"/>
        <rFont val="Palatino Linotype"/>
        <family val="1"/>
      </rPr>
      <t xml:space="preserve"> = </t>
    </r>
    <r>
      <rPr>
        <sz val="12"/>
        <rFont val="Symbol"/>
        <family val="1"/>
        <charset val="2"/>
      </rPr>
      <t>r</t>
    </r>
    <r>
      <rPr>
        <vertAlign val="subscript"/>
        <sz val="10"/>
        <rFont val="Palatino Linotype"/>
        <family val="1"/>
      </rPr>
      <t>2</t>
    </r>
    <r>
      <rPr>
        <sz val="10"/>
        <rFont val="Palatino Linotype"/>
        <family val="1"/>
      </rPr>
      <t xml:space="preserve"> V</t>
    </r>
    <r>
      <rPr>
        <vertAlign val="subscript"/>
        <sz val="10"/>
        <rFont val="Palatino Linotype"/>
        <family val="1"/>
      </rPr>
      <t>S,2</t>
    </r>
    <r>
      <rPr>
        <vertAlign val="superscript"/>
        <sz val="10"/>
        <rFont val="Palatino Linotype"/>
        <family val="1"/>
      </rPr>
      <t>2</t>
    </r>
    <r>
      <rPr>
        <sz val="10"/>
        <rFont val="Palatino Linotype"/>
        <family val="1"/>
      </rPr>
      <t xml:space="preserve"> = </t>
    </r>
  </si>
  <si>
    <t>Modulo di Young dello strato 2</t>
  </si>
  <si>
    <r>
      <t>E</t>
    </r>
    <r>
      <rPr>
        <vertAlign val="subscript"/>
        <sz val="10"/>
        <rFont val="Palatino Linotype"/>
        <family val="1"/>
      </rPr>
      <t>2</t>
    </r>
    <r>
      <rPr>
        <sz val="10"/>
        <rFont val="Palatino Linotype"/>
        <family val="1"/>
      </rPr>
      <t xml:space="preserve"> = 2 (1 + </t>
    </r>
    <r>
      <rPr>
        <sz val="12"/>
        <rFont val="Symbol"/>
        <family val="1"/>
        <charset val="2"/>
      </rPr>
      <t>n</t>
    </r>
    <r>
      <rPr>
        <vertAlign val="subscript"/>
        <sz val="10"/>
        <rFont val="Palatino Linotype"/>
        <family val="1"/>
      </rPr>
      <t>2</t>
    </r>
    <r>
      <rPr>
        <sz val="10"/>
        <rFont val="Palatino Linotype"/>
        <family val="1"/>
      </rPr>
      <t>) G</t>
    </r>
    <r>
      <rPr>
        <vertAlign val="subscript"/>
        <sz val="10"/>
        <rFont val="Palatino Linotype"/>
        <family val="1"/>
      </rPr>
      <t>2</t>
    </r>
    <r>
      <rPr>
        <sz val="10"/>
        <rFont val="Palatino Linotype"/>
        <family val="1"/>
      </rPr>
      <t xml:space="preserve"> = </t>
    </r>
  </si>
  <si>
    <t>rapporto di snellezza</t>
  </si>
  <si>
    <t>L / d =</t>
  </si>
  <si>
    <t>momento di inerzia del palo</t>
  </si>
  <si>
    <r>
      <t>J</t>
    </r>
    <r>
      <rPr>
        <vertAlign val="subscript"/>
        <sz val="10"/>
        <rFont val="Palatino Linotype"/>
        <family val="1"/>
      </rPr>
      <t>P</t>
    </r>
    <r>
      <rPr>
        <sz val="10"/>
        <rFont val="Palatino Linotype"/>
        <family val="1"/>
      </rPr>
      <t xml:space="preserve"> = </t>
    </r>
    <r>
      <rPr>
        <sz val="12"/>
        <rFont val="Symbol"/>
        <family val="1"/>
        <charset val="2"/>
      </rPr>
      <t>p</t>
    </r>
    <r>
      <rPr>
        <sz val="10"/>
        <rFont val="Palatino Linotype"/>
        <family val="1"/>
      </rPr>
      <t xml:space="preserve"> d</t>
    </r>
    <r>
      <rPr>
        <vertAlign val="superscript"/>
        <sz val="10"/>
        <rFont val="Palatino Linotype"/>
        <family val="1"/>
      </rPr>
      <t>4</t>
    </r>
    <r>
      <rPr>
        <sz val="10"/>
        <rFont val="Palatino Linotype"/>
        <family val="1"/>
      </rPr>
      <t xml:space="preserve"> / 64 =</t>
    </r>
  </si>
  <si>
    <r>
      <t>m</t>
    </r>
    <r>
      <rPr>
        <vertAlign val="superscript"/>
        <sz val="10"/>
        <rFont val="Palatino Linotype"/>
        <family val="1"/>
      </rPr>
      <t>4</t>
    </r>
    <r>
      <rPr>
        <sz val="10"/>
        <rFont val="Palatino Linotype"/>
        <family val="1"/>
      </rPr>
      <t xml:space="preserve"> </t>
    </r>
  </si>
  <si>
    <r>
      <t>E</t>
    </r>
    <r>
      <rPr>
        <vertAlign val="subscript"/>
        <sz val="10"/>
        <rFont val="Palatino Linotype"/>
        <family val="1"/>
      </rPr>
      <t>p</t>
    </r>
    <r>
      <rPr>
        <sz val="10"/>
        <rFont val="Palatino Linotype"/>
        <family val="1"/>
      </rPr>
      <t xml:space="preserve"> / E</t>
    </r>
    <r>
      <rPr>
        <vertAlign val="subscript"/>
        <sz val="10"/>
        <rFont val="Palatino Linotype"/>
        <family val="1"/>
      </rPr>
      <t>1</t>
    </r>
    <r>
      <rPr>
        <sz val="10"/>
        <rFont val="Palatino Linotype"/>
        <family val="1"/>
      </rPr>
      <t xml:space="preserve"> =</t>
    </r>
  </si>
  <si>
    <r>
      <t>V</t>
    </r>
    <r>
      <rPr>
        <vertAlign val="subscript"/>
        <sz val="10"/>
        <rFont val="Palatino Linotype"/>
        <family val="1"/>
      </rPr>
      <t>S,2</t>
    </r>
    <r>
      <rPr>
        <sz val="10"/>
        <rFont val="Palatino Linotype"/>
        <family val="1"/>
      </rPr>
      <t xml:space="preserve"> / V</t>
    </r>
    <r>
      <rPr>
        <vertAlign val="subscript"/>
        <sz val="10"/>
        <rFont val="Palatino Linotype"/>
        <family val="1"/>
      </rPr>
      <t>S,1</t>
    </r>
    <r>
      <rPr>
        <sz val="10"/>
        <rFont val="Palatino Linotype"/>
        <family val="1"/>
      </rPr>
      <t xml:space="preserve"> =</t>
    </r>
  </si>
  <si>
    <t>lunghezza attiva</t>
  </si>
  <si>
    <r>
      <t>L</t>
    </r>
    <r>
      <rPr>
        <vertAlign val="subscript"/>
        <sz val="10"/>
        <rFont val="Palatino Linotype"/>
        <family val="1"/>
      </rPr>
      <t>a</t>
    </r>
    <r>
      <rPr>
        <sz val="10"/>
        <rFont val="Palatino Linotype"/>
        <family val="1"/>
      </rPr>
      <t xml:space="preserve"> = 1,5 d (E</t>
    </r>
    <r>
      <rPr>
        <vertAlign val="subscript"/>
        <sz val="10"/>
        <rFont val="Palatino Linotype"/>
        <family val="1"/>
      </rPr>
      <t xml:space="preserve">p </t>
    </r>
    <r>
      <rPr>
        <sz val="10"/>
        <rFont val="Palatino Linotype"/>
        <family val="1"/>
      </rPr>
      <t>/ E</t>
    </r>
    <r>
      <rPr>
        <vertAlign val="subscript"/>
        <sz val="10"/>
        <rFont val="Palatino Linotype"/>
        <family val="1"/>
      </rPr>
      <t>1</t>
    </r>
    <r>
      <rPr>
        <sz val="10"/>
        <rFont val="Palatino Linotype"/>
        <family val="1"/>
      </rPr>
      <t>)</t>
    </r>
    <r>
      <rPr>
        <vertAlign val="superscript"/>
        <sz val="10"/>
        <rFont val="Palatino Linotype"/>
        <family val="1"/>
      </rPr>
      <t>0,25</t>
    </r>
    <r>
      <rPr>
        <sz val="10"/>
        <rFont val="Palatino Linotype"/>
        <family val="1"/>
      </rPr>
      <t xml:space="preserve"> =</t>
    </r>
  </si>
  <si>
    <r>
      <t>poiché L</t>
    </r>
    <r>
      <rPr>
        <vertAlign val="subscript"/>
        <sz val="10"/>
        <rFont val="Palatino Linotype"/>
        <family val="1"/>
      </rPr>
      <t>a</t>
    </r>
    <r>
      <rPr>
        <sz val="10"/>
        <rFont val="Palatino Linotype"/>
        <family val="1"/>
      </rPr>
      <t xml:space="preserve"> &lt; h</t>
    </r>
    <r>
      <rPr>
        <vertAlign val="subscript"/>
        <sz val="10"/>
        <rFont val="Palatino Linotype"/>
        <family val="1"/>
      </rPr>
      <t>1</t>
    </r>
    <r>
      <rPr>
        <sz val="10"/>
        <rFont val="Palatino Linotype"/>
        <family val="1"/>
      </rPr>
      <t xml:space="preserve"> non si risente l'influenza del vincolo in testa sul momento flettente</t>
    </r>
  </si>
  <si>
    <t>tensione di taglio all'interfaccia</t>
  </si>
  <si>
    <r>
      <t>t</t>
    </r>
    <r>
      <rPr>
        <vertAlign val="subscript"/>
        <sz val="10"/>
        <rFont val="Palatino Linotype"/>
        <family val="1"/>
      </rPr>
      <t>c</t>
    </r>
    <r>
      <rPr>
        <sz val="10"/>
        <rFont val="Palatino Linotype"/>
        <family val="1"/>
      </rPr>
      <t xml:space="preserve"> = a</t>
    </r>
    <r>
      <rPr>
        <vertAlign val="subscript"/>
        <sz val="10"/>
        <rFont val="Palatino Linotype"/>
        <family val="1"/>
      </rPr>
      <t>max</t>
    </r>
    <r>
      <rPr>
        <sz val="10"/>
        <rFont val="Palatino Linotype"/>
        <family val="1"/>
      </rPr>
      <t xml:space="preserve"> </t>
    </r>
    <r>
      <rPr>
        <sz val="12"/>
        <rFont val="Symbol"/>
        <family val="1"/>
        <charset val="2"/>
      </rPr>
      <t>r</t>
    </r>
    <r>
      <rPr>
        <vertAlign val="subscript"/>
        <sz val="10"/>
        <rFont val="Palatino Linotype"/>
        <family val="1"/>
      </rPr>
      <t>1</t>
    </r>
    <r>
      <rPr>
        <sz val="10"/>
        <rFont val="Palatino Linotype"/>
        <family val="1"/>
      </rPr>
      <t xml:space="preserve"> h</t>
    </r>
    <r>
      <rPr>
        <vertAlign val="subscript"/>
        <sz val="10"/>
        <rFont val="Palatino Linotype"/>
        <family val="1"/>
      </rPr>
      <t>1</t>
    </r>
    <r>
      <rPr>
        <sz val="10"/>
        <rFont val="Palatino Linotype"/>
        <family val="1"/>
      </rPr>
      <t xml:space="preserve"> =</t>
    </r>
  </si>
  <si>
    <t>momento all'interfaccia in condizioni di moto stazionario</t>
  </si>
  <si>
    <r>
      <t xml:space="preserve">M = 0,042 </t>
    </r>
    <r>
      <rPr>
        <sz val="12"/>
        <rFont val="Symbol"/>
        <family val="1"/>
        <charset val="2"/>
      </rPr>
      <t>t</t>
    </r>
    <r>
      <rPr>
        <vertAlign val="subscript"/>
        <sz val="10"/>
        <rFont val="Palatino Linotype"/>
        <family val="1"/>
      </rPr>
      <t>c</t>
    </r>
    <r>
      <rPr>
        <sz val="10"/>
        <rFont val="Palatino Linotype"/>
        <family val="1"/>
      </rPr>
      <t xml:space="preserve"> d</t>
    </r>
    <r>
      <rPr>
        <vertAlign val="superscript"/>
        <sz val="10"/>
        <rFont val="Palatino Linotype"/>
        <family val="1"/>
      </rPr>
      <t>3</t>
    </r>
    <r>
      <rPr>
        <sz val="10"/>
        <rFont val="Palatino Linotype"/>
        <family val="1"/>
      </rPr>
      <t xml:space="preserve"> (L / d)</t>
    </r>
    <r>
      <rPr>
        <vertAlign val="superscript"/>
        <sz val="10"/>
        <rFont val="Palatino Linotype"/>
        <family val="1"/>
      </rPr>
      <t>0,30</t>
    </r>
    <r>
      <rPr>
        <sz val="10"/>
        <rFont val="Palatino Linotype"/>
        <family val="1"/>
      </rPr>
      <t xml:space="preserve"> (E</t>
    </r>
    <r>
      <rPr>
        <vertAlign val="subscript"/>
        <sz val="10"/>
        <rFont val="Palatino Linotype"/>
        <family val="1"/>
      </rPr>
      <t>p</t>
    </r>
    <r>
      <rPr>
        <sz val="10"/>
        <rFont val="Palatino Linotype"/>
        <family val="1"/>
      </rPr>
      <t xml:space="preserve"> / E</t>
    </r>
    <r>
      <rPr>
        <vertAlign val="subscript"/>
        <sz val="10"/>
        <rFont val="Palatino Linotype"/>
        <family val="1"/>
      </rPr>
      <t>1</t>
    </r>
    <r>
      <rPr>
        <sz val="10"/>
        <rFont val="Palatino Linotype"/>
        <family val="1"/>
      </rPr>
      <t>)</t>
    </r>
    <r>
      <rPr>
        <vertAlign val="superscript"/>
        <sz val="10"/>
        <rFont val="Palatino Linotype"/>
        <family val="1"/>
      </rPr>
      <t>0,65</t>
    </r>
    <r>
      <rPr>
        <sz val="10"/>
        <rFont val="Palatino Linotype"/>
        <family val="1"/>
      </rPr>
      <t xml:space="preserve"> (V</t>
    </r>
    <r>
      <rPr>
        <vertAlign val="subscript"/>
        <sz val="10"/>
        <rFont val="Palatino Linotype"/>
        <family val="1"/>
      </rPr>
      <t>S,2</t>
    </r>
    <r>
      <rPr>
        <sz val="10"/>
        <rFont val="Palatino Linotype"/>
        <family val="1"/>
      </rPr>
      <t xml:space="preserve"> / V</t>
    </r>
    <r>
      <rPr>
        <vertAlign val="subscript"/>
        <sz val="10"/>
        <rFont val="Palatino Linotype"/>
        <family val="1"/>
      </rPr>
      <t>S,1</t>
    </r>
    <r>
      <rPr>
        <sz val="10"/>
        <rFont val="Palatino Linotype"/>
        <family val="1"/>
      </rPr>
      <t>)</t>
    </r>
    <r>
      <rPr>
        <vertAlign val="superscript"/>
        <sz val="10"/>
        <rFont val="Palatino Linotype"/>
        <family val="1"/>
      </rPr>
      <t>0,50</t>
    </r>
    <r>
      <rPr>
        <sz val="10"/>
        <rFont val="Palatino Linotype"/>
        <family val="1"/>
      </rPr>
      <t xml:space="preserve"> =</t>
    </r>
  </si>
  <si>
    <t xml:space="preserve">fattore riduttivo del momento </t>
  </si>
  <si>
    <t xml:space="preserve">se il periodo naturale del deposito è prossimo ai periodi dominanti dell'eccitazione sismica </t>
  </si>
  <si>
    <r>
      <t>d</t>
    </r>
    <r>
      <rPr>
        <vertAlign val="subscript"/>
        <sz val="10"/>
        <rFont val="Palatino Linotype"/>
        <family val="1"/>
      </rPr>
      <t>1</t>
    </r>
    <r>
      <rPr>
        <sz val="10"/>
        <rFont val="Palatino Linotype"/>
        <family val="1"/>
      </rPr>
      <t xml:space="preserve"> = 0,04N + 0,23 </t>
    </r>
  </si>
  <si>
    <t xml:space="preserve">se il periodo naturale del deposito si discosta dai periodi dominanti dell'eccitazione sismica </t>
  </si>
  <si>
    <r>
      <t>d</t>
    </r>
    <r>
      <rPr>
        <vertAlign val="subscript"/>
        <sz val="10"/>
        <rFont val="Palatino Linotype"/>
        <family val="1"/>
      </rPr>
      <t>2</t>
    </r>
    <r>
      <rPr>
        <sz val="10"/>
        <rFont val="Palatino Linotype"/>
        <family val="1"/>
      </rPr>
      <t xml:space="preserve"> = 0,015N + 0,17</t>
    </r>
  </si>
  <si>
    <r>
      <t xml:space="preserve">d </t>
    </r>
    <r>
      <rPr>
        <sz val="10"/>
        <rFont val="Palatino Linotype"/>
        <family val="1"/>
      </rPr>
      <t xml:space="preserve"> è compreso in genere tra 0,17 e 0,50.</t>
    </r>
  </si>
  <si>
    <t>periodo proprio del deposito</t>
  </si>
  <si>
    <r>
      <t>T = 4 h</t>
    </r>
    <r>
      <rPr>
        <vertAlign val="subscript"/>
        <sz val="10"/>
        <rFont val="Palatino Linotype"/>
        <family val="1"/>
      </rPr>
      <t>1</t>
    </r>
    <r>
      <rPr>
        <sz val="10"/>
        <rFont val="Palatino Linotype"/>
        <family val="1"/>
      </rPr>
      <t xml:space="preserve"> / V</t>
    </r>
    <r>
      <rPr>
        <vertAlign val="subscript"/>
        <sz val="10"/>
        <rFont val="Palatino Linotype"/>
        <family val="1"/>
      </rPr>
      <t>S,1</t>
    </r>
    <r>
      <rPr>
        <sz val="10"/>
        <rFont val="Palatino Linotype"/>
        <family val="1"/>
      </rPr>
      <t xml:space="preserve"> =</t>
    </r>
  </si>
  <si>
    <t>s</t>
  </si>
  <si>
    <t>Se non si dispone dell'accelerogramma di progetto (e non si vuole ricorrere alle banche dati accelerometriche esistenti) non sono noti né il numero di cicli effettivi dell'accelerogramma né il periodo dominante dell'eccitazione sismica.</t>
  </si>
  <si>
    <t xml:space="preserve">Si assume </t>
  </si>
  <si>
    <r>
      <t xml:space="preserve">d </t>
    </r>
    <r>
      <rPr>
        <sz val="10"/>
        <rFont val="Palatino Linotype"/>
        <family val="1"/>
      </rPr>
      <t xml:space="preserve">= </t>
    </r>
  </si>
  <si>
    <t>valore massimo ragionevole</t>
  </si>
  <si>
    <r>
      <t>M</t>
    </r>
    <r>
      <rPr>
        <vertAlign val="subscript"/>
        <sz val="10"/>
        <rFont val="Palatino Linotype"/>
        <family val="1"/>
      </rPr>
      <t>max</t>
    </r>
    <r>
      <rPr>
        <sz val="10"/>
        <rFont val="Palatino Linotype"/>
        <family val="1"/>
      </rPr>
      <t xml:space="preserve"> = </t>
    </r>
    <r>
      <rPr>
        <sz val="10"/>
        <rFont val="Symbol"/>
        <family val="1"/>
        <charset val="2"/>
      </rPr>
      <t xml:space="preserve">d </t>
    </r>
    <r>
      <rPr>
        <sz val="10"/>
        <rFont val="Palatino Linotype"/>
        <family val="1"/>
      </rPr>
      <t xml:space="preserve">M = </t>
    </r>
  </si>
  <si>
    <t>momento massimo prodotto dall'eccitazione sismica</t>
  </si>
  <si>
    <r>
      <t>Verificare la sicurezza allo SLU (capacità portante) e allo SLE (spostamento) per carico orizzontale a breve termine di un palo trivellato incastrato in sommità secondo NTC 2018 (</t>
    </r>
    <r>
      <rPr>
        <sz val="10"/>
        <rFont val="Calibri"/>
        <family val="2"/>
      </rPr>
      <t>§ 6.4.3.1.2)</t>
    </r>
    <r>
      <rPr>
        <sz val="10"/>
        <rFont val="Palatino Linotype"/>
        <family val="1"/>
      </rPr>
      <t>.</t>
    </r>
  </si>
  <si>
    <t>Verifica SLU DA2 (A1+M1+R3)</t>
  </si>
  <si>
    <t>Verifica SLU (metodo di Broms)</t>
  </si>
  <si>
    <r>
      <t>E</t>
    </r>
    <r>
      <rPr>
        <vertAlign val="subscript"/>
        <sz val="10"/>
        <rFont val="Palatino Linotype"/>
        <family val="1"/>
      </rPr>
      <t>d</t>
    </r>
  </si>
  <si>
    <r>
      <rPr>
        <sz val="10"/>
        <rFont val="Palatino Linotype"/>
        <family val="1"/>
      </rPr>
      <t>R</t>
    </r>
    <r>
      <rPr>
        <vertAlign val="subscript"/>
        <sz val="10"/>
        <rFont val="Palatino Linotype"/>
        <family val="1"/>
      </rPr>
      <t xml:space="preserve">d </t>
    </r>
  </si>
  <si>
    <r>
      <rPr>
        <sz val="10"/>
        <rFont val="Palatino Linotype"/>
        <family val="1"/>
      </rPr>
      <t>C</t>
    </r>
    <r>
      <rPr>
        <vertAlign val="subscript"/>
        <sz val="10"/>
        <rFont val="Palatino Linotype"/>
        <family val="1"/>
      </rPr>
      <t xml:space="preserve">d </t>
    </r>
  </si>
  <si>
    <t>Verifica SLE per palo isolato</t>
  </si>
  <si>
    <r>
      <t>È opportuno che i momenti flettenti dovuti all’interazione cinematica siano valutati per le costruzioni di classe d’uso III e IV, per sottosuoli di tipo D o peggiori, in siti a sismicità media o alta (a</t>
    </r>
    <r>
      <rPr>
        <i/>
        <vertAlign val="subscript"/>
        <sz val="11"/>
        <rFont val="Palatino Linotype"/>
        <family val="1"/>
      </rPr>
      <t>g</t>
    </r>
    <r>
      <rPr>
        <i/>
        <sz val="11"/>
        <rFont val="Palatino Linotype"/>
        <family val="1"/>
      </rPr>
      <t xml:space="preserve"> &gt; 0,25g) e in presenza di elevati contrasti di rigidezza al contatto fra strati contigui di terreno." </t>
    </r>
    <r>
      <rPr>
        <b/>
        <sz val="11"/>
        <rFont val="Palatino Linotype"/>
        <family val="1"/>
      </rPr>
      <t>NTC 2018 § 7.11.5.3.2</t>
    </r>
  </si>
  <si>
    <t>"In presenza di moto sismico, nei pali si sviluppano sollecitazioni dovute sia alle forze inerziali trasmesse dalla sovrastruttura (interazione inerziale) sia all’interazione tra palo e terreno (interazione cinematica).  ….</t>
  </si>
  <si>
    <r>
      <t>V</t>
    </r>
    <r>
      <rPr>
        <vertAlign val="subscript"/>
        <sz val="10"/>
        <rFont val="Palatino Linotype"/>
        <family val="1"/>
      </rPr>
      <t>S,eq</t>
    </r>
    <r>
      <rPr>
        <sz val="10"/>
        <rFont val="Palatino Linotype"/>
        <family val="1"/>
      </rPr>
      <t xml:space="preserve"> = V</t>
    </r>
    <r>
      <rPr>
        <vertAlign val="subscript"/>
        <sz val="10"/>
        <rFont val="Palatino Linotype"/>
        <family val="1"/>
      </rPr>
      <t>S,1</t>
    </r>
    <r>
      <rPr>
        <sz val="10"/>
        <rFont val="Palatino Linotype"/>
        <family val="1"/>
      </rPr>
      <t xml:space="preserve"> =</t>
    </r>
  </si>
  <si>
    <r>
      <t>(100 &lt; V</t>
    </r>
    <r>
      <rPr>
        <vertAlign val="subscript"/>
        <sz val="10"/>
        <rFont val="Palatino Linotype"/>
        <family val="1"/>
      </rPr>
      <t>S,eq</t>
    </r>
    <r>
      <rPr>
        <sz val="10"/>
        <rFont val="Palatino Linotype"/>
        <family val="1"/>
      </rPr>
      <t xml:space="preserve"> &lt; 180 m/s)</t>
    </r>
  </si>
  <si>
    <r>
      <t>E</t>
    </r>
    <r>
      <rPr>
        <vertAlign val="subscript"/>
        <sz val="10"/>
        <rFont val="Palatino Linotype"/>
        <family val="1"/>
      </rPr>
      <t>d</t>
    </r>
    <r>
      <rPr>
        <sz val="10"/>
        <rFont val="Palatino Linotype"/>
        <family val="1"/>
      </rPr>
      <t xml:space="preserve"> =</t>
    </r>
  </si>
  <si>
    <r>
      <t xml:space="preserve">   = R</t>
    </r>
    <r>
      <rPr>
        <vertAlign val="subscript"/>
        <sz val="10"/>
        <rFont val="Palatino Linotype"/>
        <family val="1"/>
      </rPr>
      <t>d</t>
    </r>
  </si>
  <si>
    <t>Metodo pseudo-statico</t>
  </si>
  <si>
    <r>
      <t xml:space="preserve">Tab. 7.11.III - Coefficienti parziali </t>
    </r>
    <r>
      <rPr>
        <sz val="10"/>
        <rFont val="Symbol"/>
        <family val="1"/>
        <charset val="2"/>
      </rPr>
      <t>g</t>
    </r>
    <r>
      <rPr>
        <vertAlign val="subscript"/>
        <sz val="10"/>
        <rFont val="Palatino Linotype"/>
        <family val="1"/>
      </rPr>
      <t>R</t>
    </r>
    <r>
      <rPr>
        <sz val="10"/>
        <rFont val="Palatino Linotype"/>
        <family val="1"/>
      </rPr>
      <t xml:space="preserve"> per le verifiche degli stati limite (SLV) dei muri di sostegno.</t>
    </r>
  </si>
  <si>
    <t>Verifica</t>
  </si>
  <si>
    <t xml:space="preserve">Carico limite </t>
  </si>
  <si>
    <t xml:space="preserve">Ribaltamento </t>
  </si>
  <si>
    <t xml:space="preserve">Resistenza del terreno a valle </t>
  </si>
  <si>
    <t xml:space="preserve">Scorrimento </t>
  </si>
  <si>
    <r>
      <t xml:space="preserve"> Coefficiente parziale </t>
    </r>
    <r>
      <rPr>
        <b/>
        <sz val="10"/>
        <rFont val="Symbol"/>
        <family val="1"/>
        <charset val="2"/>
      </rPr>
      <t>g</t>
    </r>
    <r>
      <rPr>
        <b/>
        <vertAlign val="subscript"/>
        <sz val="10"/>
        <rFont val="Palatino Linotype"/>
        <family val="1"/>
      </rPr>
      <t>R</t>
    </r>
  </si>
  <si>
    <t>Verifica in condizioni sismiche secondo NTC 2018</t>
  </si>
  <si>
    <t>Azione sismica</t>
  </si>
  <si>
    <t>Località:</t>
  </si>
  <si>
    <t xml:space="preserve"> Pistoia</t>
  </si>
  <si>
    <t xml:space="preserve">Classe d’uso :     </t>
  </si>
  <si>
    <t xml:space="preserve">Periodo di riferimento: </t>
  </si>
  <si>
    <t xml:space="preserve">Vita nominale:  </t>
  </si>
  <si>
    <r>
      <t>V</t>
    </r>
    <r>
      <rPr>
        <vertAlign val="subscript"/>
        <sz val="10"/>
        <rFont val="Palatino Linotype"/>
        <family val="1"/>
      </rPr>
      <t>N</t>
    </r>
    <r>
      <rPr>
        <sz val="10"/>
        <rFont val="Palatino Linotype"/>
        <family val="1"/>
      </rPr>
      <t xml:space="preserve"> ≥ 50 anni</t>
    </r>
  </si>
  <si>
    <r>
      <t>II (C</t>
    </r>
    <r>
      <rPr>
        <vertAlign val="subscript"/>
        <sz val="10"/>
        <rFont val="Palatino Linotype"/>
        <family val="1"/>
      </rPr>
      <t>U</t>
    </r>
    <r>
      <rPr>
        <sz val="10"/>
        <rFont val="Palatino Linotype"/>
        <family val="1"/>
      </rPr>
      <t>=1)</t>
    </r>
  </si>
  <si>
    <r>
      <t>V</t>
    </r>
    <r>
      <rPr>
        <vertAlign val="subscript"/>
        <sz val="10"/>
        <rFont val="Palatino Linotype"/>
        <family val="1"/>
      </rPr>
      <t>R</t>
    </r>
    <r>
      <rPr>
        <sz val="10"/>
        <rFont val="Palatino Linotype"/>
        <family val="1"/>
      </rPr>
      <t xml:space="preserve"> = V</t>
    </r>
    <r>
      <rPr>
        <vertAlign val="subscript"/>
        <sz val="10"/>
        <rFont val="Palatino Linotype"/>
        <family val="1"/>
      </rPr>
      <t>N</t>
    </r>
    <r>
      <rPr>
        <sz val="10"/>
        <rFont val="Palatino Linotype"/>
        <family val="1"/>
      </rPr>
      <t>C</t>
    </r>
    <r>
      <rPr>
        <vertAlign val="subscript"/>
        <sz val="10"/>
        <rFont val="Palatino Linotype"/>
        <family val="1"/>
      </rPr>
      <t>U</t>
    </r>
    <r>
      <rPr>
        <sz val="10"/>
        <rFont val="Palatino Linotype"/>
        <family val="1"/>
      </rPr>
      <t xml:space="preserve"> = 50 anni</t>
    </r>
  </si>
  <si>
    <t xml:space="preserve">Stato limite ultimo: </t>
  </si>
  <si>
    <r>
      <t>SLV (P</t>
    </r>
    <r>
      <rPr>
        <vertAlign val="subscript"/>
        <sz val="10"/>
        <rFont val="Palatino Linotype"/>
        <family val="1"/>
      </rPr>
      <t xml:space="preserve">VR </t>
    </r>
    <r>
      <rPr>
        <sz val="10"/>
        <rFont val="Palatino Linotype"/>
        <family val="1"/>
      </rPr>
      <t xml:space="preserve">= 10%) </t>
    </r>
  </si>
  <si>
    <t xml:space="preserve">Periodo di ritorno: </t>
  </si>
  <si>
    <r>
      <t>T</t>
    </r>
    <r>
      <rPr>
        <vertAlign val="subscript"/>
        <sz val="10"/>
        <rFont val="Palatino Linotype"/>
        <family val="1"/>
      </rPr>
      <t>R</t>
    </r>
    <r>
      <rPr>
        <sz val="10"/>
        <rFont val="Palatino Linotype"/>
        <family val="1"/>
      </rPr>
      <t>= 475 anni</t>
    </r>
  </si>
  <si>
    <t>Categoria di sottosuolo:</t>
  </si>
  <si>
    <t>B</t>
  </si>
  <si>
    <r>
      <t>a</t>
    </r>
    <r>
      <rPr>
        <vertAlign val="subscript"/>
        <sz val="10"/>
        <rFont val="Palatino Linotype"/>
        <family val="1"/>
      </rPr>
      <t>g</t>
    </r>
    <r>
      <rPr>
        <sz val="10"/>
        <rFont val="Palatino Linotype"/>
        <family val="1"/>
      </rPr>
      <t xml:space="preserve">   [ g ]</t>
    </r>
  </si>
  <si>
    <r>
      <t>T</t>
    </r>
    <r>
      <rPr>
        <vertAlign val="subscript"/>
        <sz val="10"/>
        <rFont val="Palatino Linotype"/>
        <family val="1"/>
      </rPr>
      <t>c</t>
    </r>
    <r>
      <rPr>
        <sz val="10"/>
        <rFont val="Palatino Linotype"/>
        <family val="1"/>
      </rPr>
      <t xml:space="preserve"> [ s ]</t>
    </r>
  </si>
  <si>
    <r>
      <t>F</t>
    </r>
    <r>
      <rPr>
        <vertAlign val="subscript"/>
        <sz val="10"/>
        <rFont val="Palatino Linotype"/>
        <family val="1"/>
      </rPr>
      <t>o</t>
    </r>
    <r>
      <rPr>
        <sz val="10"/>
        <rFont val="Palatino Linotype"/>
        <family val="1"/>
      </rPr>
      <t xml:space="preserve"> [ - ]</t>
    </r>
  </si>
  <si>
    <t>Coefficiente stratigrafico Tab. 3.2.IV</t>
  </si>
  <si>
    <t>Coefficiente topografico Tab. 3.2.V</t>
  </si>
  <si>
    <t>g</t>
  </si>
  <si>
    <r>
      <t>S</t>
    </r>
    <r>
      <rPr>
        <vertAlign val="subscript"/>
        <sz val="10"/>
        <rFont val="Palatino Linotype"/>
        <family val="1"/>
      </rPr>
      <t>S</t>
    </r>
    <r>
      <rPr>
        <sz val="10"/>
        <rFont val="Palatino Linotype"/>
        <family val="1"/>
      </rPr>
      <t xml:space="preserve"> = 1.4 - 0.4 F</t>
    </r>
    <r>
      <rPr>
        <vertAlign val="subscript"/>
        <sz val="10"/>
        <rFont val="Palatino Linotype"/>
        <family val="1"/>
      </rPr>
      <t>o</t>
    </r>
    <r>
      <rPr>
        <sz val="10"/>
        <rFont val="Palatino Linotype"/>
        <family val="1"/>
      </rPr>
      <t xml:space="preserve"> a</t>
    </r>
    <r>
      <rPr>
        <vertAlign val="subscript"/>
        <sz val="10"/>
        <rFont val="Palatino Linotype"/>
        <family val="1"/>
      </rPr>
      <t>g</t>
    </r>
    <r>
      <rPr>
        <sz val="10"/>
        <rFont val="Palatino Linotype"/>
        <family val="1"/>
      </rPr>
      <t>/g ≤ 1.2</t>
    </r>
  </si>
  <si>
    <r>
      <t>S</t>
    </r>
    <r>
      <rPr>
        <vertAlign val="subscript"/>
        <sz val="10"/>
        <rFont val="Palatino Linotype"/>
        <family val="1"/>
      </rPr>
      <t>S</t>
    </r>
    <r>
      <rPr>
        <sz val="10"/>
        <rFont val="Palatino Linotype"/>
        <family val="1"/>
      </rPr>
      <t xml:space="preserve"> = </t>
    </r>
  </si>
  <si>
    <r>
      <t>a</t>
    </r>
    <r>
      <rPr>
        <vertAlign val="subscript"/>
        <sz val="10"/>
        <rFont val="Palatino Linotype"/>
        <family val="1"/>
      </rPr>
      <t>max</t>
    </r>
    <r>
      <rPr>
        <sz val="10"/>
        <rFont val="Palatino Linotype"/>
        <family val="1"/>
      </rPr>
      <t xml:space="preserve"> = S</t>
    </r>
    <r>
      <rPr>
        <vertAlign val="subscript"/>
        <sz val="10"/>
        <rFont val="Palatino Linotype"/>
        <family val="1"/>
      </rPr>
      <t>S</t>
    </r>
    <r>
      <rPr>
        <sz val="10"/>
        <rFont val="Palatino Linotype"/>
        <family val="1"/>
      </rPr>
      <t xml:space="preserve"> S</t>
    </r>
    <r>
      <rPr>
        <vertAlign val="subscript"/>
        <sz val="10"/>
        <rFont val="Palatino Linotype"/>
        <family val="1"/>
      </rPr>
      <t>T</t>
    </r>
    <r>
      <rPr>
        <sz val="10"/>
        <rFont val="Palatino Linotype"/>
        <family val="1"/>
      </rPr>
      <t xml:space="preserve"> a</t>
    </r>
    <r>
      <rPr>
        <vertAlign val="subscript"/>
        <sz val="10"/>
        <rFont val="Palatino Linotype"/>
        <family val="1"/>
      </rPr>
      <t>g</t>
    </r>
    <r>
      <rPr>
        <sz val="10"/>
        <rFont val="Palatino Linotype"/>
        <family val="1"/>
      </rPr>
      <t xml:space="preserve"> =</t>
    </r>
  </si>
  <si>
    <r>
      <rPr>
        <sz val="10"/>
        <rFont val="Symbol"/>
        <family val="1"/>
        <charset val="2"/>
      </rPr>
      <t>b</t>
    </r>
    <r>
      <rPr>
        <vertAlign val="subscript"/>
        <sz val="10"/>
        <rFont val="Palatino Linotype"/>
        <family val="1"/>
      </rPr>
      <t>m</t>
    </r>
    <r>
      <rPr>
        <sz val="10"/>
        <rFont val="Palatino Linotype"/>
        <family val="1"/>
      </rPr>
      <t xml:space="preserve"> =</t>
    </r>
  </si>
  <si>
    <r>
      <t>Coefficiente di riduzione di amax (</t>
    </r>
    <r>
      <rPr>
        <sz val="10"/>
        <rFont val="Calibri"/>
        <family val="2"/>
      </rPr>
      <t>§</t>
    </r>
    <r>
      <rPr>
        <sz val="10"/>
        <rFont val="Palatino Linotype"/>
        <family val="1"/>
      </rPr>
      <t xml:space="preserve"> 7.11.6.2.1)</t>
    </r>
  </si>
  <si>
    <t>[7.11.8]</t>
  </si>
  <si>
    <r>
      <t>k</t>
    </r>
    <r>
      <rPr>
        <vertAlign val="subscript"/>
        <sz val="10"/>
        <rFont val="Palatino Linotype"/>
        <family val="1"/>
      </rPr>
      <t>h</t>
    </r>
    <r>
      <rPr>
        <sz val="10"/>
        <rFont val="Palatino Linotype"/>
        <family val="1"/>
      </rPr>
      <t xml:space="preserve"> = </t>
    </r>
    <r>
      <rPr>
        <sz val="10"/>
        <rFont val="Symbol"/>
        <family val="1"/>
        <charset val="2"/>
      </rPr>
      <t>b</t>
    </r>
    <r>
      <rPr>
        <vertAlign val="subscript"/>
        <sz val="10"/>
        <rFont val="Palatino Linotype"/>
        <family val="1"/>
      </rPr>
      <t>m</t>
    </r>
    <r>
      <rPr>
        <sz val="10"/>
        <rFont val="Palatino Linotype"/>
        <family val="1"/>
      </rPr>
      <t xml:space="preserve"> a</t>
    </r>
    <r>
      <rPr>
        <vertAlign val="subscript"/>
        <sz val="10"/>
        <rFont val="Palatino Linotype"/>
        <family val="1"/>
      </rPr>
      <t>max</t>
    </r>
    <r>
      <rPr>
        <sz val="10"/>
        <rFont val="Palatino Linotype"/>
        <family val="1"/>
      </rPr>
      <t>/g =</t>
    </r>
  </si>
  <si>
    <r>
      <t>k</t>
    </r>
    <r>
      <rPr>
        <vertAlign val="subscript"/>
        <sz val="10"/>
        <rFont val="Palatino Linotype"/>
        <family val="1"/>
      </rPr>
      <t>v</t>
    </r>
    <r>
      <rPr>
        <sz val="10"/>
        <rFont val="Palatino Linotype"/>
        <family val="1"/>
      </rPr>
      <t xml:space="preserve"> = </t>
    </r>
    <r>
      <rPr>
        <sz val="10"/>
        <rFont val="Calibri"/>
        <family val="2"/>
      </rPr>
      <t>±</t>
    </r>
    <r>
      <rPr>
        <sz val="10"/>
        <rFont val="Palatino Linotype"/>
        <family val="1"/>
      </rPr>
      <t xml:space="preserve"> 0.5 k</t>
    </r>
    <r>
      <rPr>
        <vertAlign val="subscript"/>
        <sz val="10"/>
        <rFont val="Palatino Linotype"/>
        <family val="1"/>
      </rPr>
      <t>h</t>
    </r>
    <r>
      <rPr>
        <sz val="10"/>
        <rFont val="Palatino Linotype"/>
        <family val="1"/>
      </rPr>
      <t xml:space="preserve"> =</t>
    </r>
  </si>
  <si>
    <t>segno - per componente verticale verso l'alto</t>
  </si>
  <si>
    <r>
      <rPr>
        <sz val="10"/>
        <rFont val="Symbol"/>
        <family val="1"/>
        <charset val="2"/>
      </rPr>
      <t>q</t>
    </r>
    <r>
      <rPr>
        <sz val="10"/>
        <rFont val="Palatino Linotype"/>
        <family val="1"/>
      </rPr>
      <t xml:space="preserve"> (+) =</t>
    </r>
  </si>
  <si>
    <r>
      <rPr>
        <sz val="10"/>
        <rFont val="Symbol"/>
        <family val="1"/>
        <charset val="2"/>
      </rPr>
      <t>q</t>
    </r>
    <r>
      <rPr>
        <sz val="10"/>
        <rFont val="Palatino Linotype"/>
        <family val="1"/>
      </rPr>
      <t xml:space="preserve"> (-) =</t>
    </r>
  </si>
  <si>
    <r>
      <t>tan</t>
    </r>
    <r>
      <rPr>
        <sz val="10"/>
        <rFont val="Symbol"/>
        <family val="1"/>
        <charset val="2"/>
      </rPr>
      <t>q</t>
    </r>
    <r>
      <rPr>
        <sz val="10"/>
        <rFont val="Palatino Linotype"/>
        <family val="1"/>
      </rPr>
      <t xml:space="preserve"> (-) =</t>
    </r>
  </si>
  <si>
    <r>
      <t>tan</t>
    </r>
    <r>
      <rPr>
        <sz val="10"/>
        <rFont val="Symbol"/>
        <family val="1"/>
        <charset val="2"/>
      </rPr>
      <t>q</t>
    </r>
    <r>
      <rPr>
        <sz val="10"/>
        <rFont val="Palatino Linotype"/>
        <family val="1"/>
      </rPr>
      <t xml:space="preserve"> (+) =</t>
    </r>
  </si>
  <si>
    <r>
      <t>sin</t>
    </r>
    <r>
      <rPr>
        <vertAlign val="superscript"/>
        <sz val="10"/>
        <rFont val="Palatino Linotype"/>
        <family val="1"/>
      </rPr>
      <t>2</t>
    </r>
    <r>
      <rPr>
        <sz val="10"/>
        <rFont val="Palatino Linotype"/>
        <family val="1"/>
      </rPr>
      <t>(</t>
    </r>
    <r>
      <rPr>
        <sz val="10"/>
        <rFont val="Symbol"/>
        <family val="1"/>
        <charset val="2"/>
      </rPr>
      <t>y</t>
    </r>
    <r>
      <rPr>
        <sz val="10"/>
        <rFont val="Palatino Linotype"/>
        <family val="1"/>
      </rPr>
      <t>) =</t>
    </r>
  </si>
  <si>
    <r>
      <t>sin</t>
    </r>
    <r>
      <rPr>
        <vertAlign val="superscript"/>
        <sz val="10"/>
        <rFont val="Palatino Linotype"/>
        <family val="1"/>
      </rPr>
      <t>2</t>
    </r>
    <r>
      <rPr>
        <sz val="10"/>
        <rFont val="Palatino Linotype"/>
        <family val="1"/>
      </rPr>
      <t>(</t>
    </r>
    <r>
      <rPr>
        <sz val="10"/>
        <rFont val="Symbol"/>
        <family val="1"/>
        <charset val="2"/>
      </rPr>
      <t>y+f-q</t>
    </r>
    <r>
      <rPr>
        <sz val="10"/>
        <rFont val="Palatino Linotype"/>
        <family val="1"/>
      </rPr>
      <t>) =</t>
    </r>
  </si>
  <si>
    <r>
      <t>sin(</t>
    </r>
    <r>
      <rPr>
        <sz val="10"/>
        <rFont val="Symbol"/>
        <family val="1"/>
        <charset val="2"/>
      </rPr>
      <t>y-q-d</t>
    </r>
    <r>
      <rPr>
        <sz val="10"/>
        <rFont val="Palatino Linotype"/>
        <family val="1"/>
      </rPr>
      <t>) =</t>
    </r>
  </si>
  <si>
    <r>
      <t>sin(</t>
    </r>
    <r>
      <rPr>
        <sz val="10"/>
        <rFont val="Symbol"/>
        <family val="1"/>
        <charset val="2"/>
      </rPr>
      <t>f+d</t>
    </r>
    <r>
      <rPr>
        <sz val="10"/>
        <rFont val="Palatino Linotype"/>
        <family val="1"/>
      </rPr>
      <t>) =</t>
    </r>
  </si>
  <si>
    <r>
      <t>sin(</t>
    </r>
    <r>
      <rPr>
        <sz val="10"/>
        <rFont val="Symbol"/>
        <family val="1"/>
        <charset val="2"/>
      </rPr>
      <t>f-b-q</t>
    </r>
    <r>
      <rPr>
        <sz val="10"/>
        <rFont val="Palatino Linotype"/>
        <family val="1"/>
      </rPr>
      <t>) =</t>
    </r>
  </si>
  <si>
    <r>
      <t>sin(</t>
    </r>
    <r>
      <rPr>
        <sz val="10"/>
        <rFont val="Symbol"/>
        <family val="1"/>
        <charset val="2"/>
      </rPr>
      <t>y+b</t>
    </r>
    <r>
      <rPr>
        <sz val="10"/>
        <rFont val="Palatino Linotype"/>
        <family val="1"/>
      </rPr>
      <t>) =</t>
    </r>
  </si>
  <si>
    <r>
      <t>cos(</t>
    </r>
    <r>
      <rPr>
        <sz val="10"/>
        <rFont val="Symbol"/>
        <family val="1"/>
        <charset val="2"/>
      </rPr>
      <t>q</t>
    </r>
    <r>
      <rPr>
        <sz val="10"/>
        <rFont val="Palatino Linotype"/>
        <family val="1"/>
      </rPr>
      <t>) =</t>
    </r>
  </si>
  <si>
    <r>
      <t>K</t>
    </r>
    <r>
      <rPr>
        <vertAlign val="subscript"/>
        <sz val="10"/>
        <rFont val="Palatino Linotype"/>
        <family val="1"/>
      </rPr>
      <t>AE</t>
    </r>
    <r>
      <rPr>
        <sz val="10"/>
        <rFont val="Palatino Linotype"/>
        <family val="1"/>
      </rPr>
      <t xml:space="preserve"> = </t>
    </r>
  </si>
  <si>
    <t>Verifica allo stato limite (SLV) per ribaltamento</t>
  </si>
  <si>
    <t>Verifica allo stato limite (SLV) per scorrimento</t>
  </si>
  <si>
    <t>Azione di progetto</t>
  </si>
  <si>
    <t>Verifica allo stato limite (SLV) per carico limite</t>
  </si>
  <si>
    <t>Componente verticale della risultante di progetto:</t>
  </si>
  <si>
    <t>Componente orizzontale della risultante di progetto:</t>
  </si>
  <si>
    <t>Inclinazione della risultante rispetto alla verticale:</t>
  </si>
  <si>
    <t>i = arctan(H/V) =</t>
  </si>
  <si>
    <t>Tab. 7.11.III</t>
  </si>
  <si>
    <r>
      <t>[(G</t>
    </r>
    <r>
      <rPr>
        <vertAlign val="subscript"/>
        <sz val="10"/>
        <rFont val="Palatino Linotype"/>
        <family val="1"/>
      </rPr>
      <t>fond,k</t>
    </r>
    <r>
      <rPr>
        <sz val="10"/>
        <rFont val="Palatino Linotype"/>
        <family val="1"/>
      </rPr>
      <t xml:space="preserve"> + G</t>
    </r>
    <r>
      <rPr>
        <vertAlign val="subscript"/>
        <sz val="10"/>
        <rFont val="Palatino Linotype"/>
        <family val="1"/>
      </rPr>
      <t>v,k</t>
    </r>
    <r>
      <rPr>
        <sz val="10"/>
        <rFont val="Palatino Linotype"/>
        <family val="1"/>
      </rPr>
      <t>/</t>
    </r>
    <r>
      <rPr>
        <sz val="10"/>
        <rFont val="Symbol"/>
        <family val="1"/>
        <charset val="2"/>
      </rPr>
      <t>g</t>
    </r>
    <r>
      <rPr>
        <vertAlign val="subscript"/>
        <sz val="10"/>
        <rFont val="Palatino Linotype"/>
        <family val="1"/>
      </rPr>
      <t>G1</t>
    </r>
    <r>
      <rPr>
        <sz val="10"/>
        <rFont val="Palatino Linotype"/>
        <family val="1"/>
      </rPr>
      <t>) tan</t>
    </r>
    <r>
      <rPr>
        <sz val="10"/>
        <rFont val="Symbol"/>
        <family val="1"/>
        <charset val="2"/>
      </rPr>
      <t>d</t>
    </r>
    <r>
      <rPr>
        <vertAlign val="subscript"/>
        <sz val="10"/>
        <rFont val="Palatino Linotype"/>
        <family val="1"/>
      </rPr>
      <t>d</t>
    </r>
    <r>
      <rPr>
        <sz val="10"/>
        <rFont val="Palatino Linotype"/>
        <family val="1"/>
      </rPr>
      <t>]/</t>
    </r>
    <r>
      <rPr>
        <sz val="10"/>
        <rFont val="Symbol"/>
        <family val="1"/>
        <charset val="2"/>
      </rPr>
      <t>g</t>
    </r>
    <r>
      <rPr>
        <vertAlign val="subscript"/>
        <sz val="10"/>
        <rFont val="Palatino Linotype"/>
        <family val="1"/>
      </rPr>
      <t>R</t>
    </r>
    <r>
      <rPr>
        <sz val="10"/>
        <rFont val="Palatino Linotype"/>
        <family val="1"/>
      </rPr>
      <t xml:space="preserve"> </t>
    </r>
  </si>
  <si>
    <r>
      <t>V</t>
    </r>
    <r>
      <rPr>
        <vertAlign val="subscript"/>
        <sz val="10"/>
        <rFont val="Palatino Linotype"/>
        <family val="1"/>
      </rPr>
      <t>d</t>
    </r>
    <r>
      <rPr>
        <sz val="10"/>
        <rFont val="Palatino Linotype"/>
        <family val="1"/>
      </rPr>
      <t xml:space="preserve"> = </t>
    </r>
    <r>
      <rPr>
        <sz val="10"/>
        <rFont val="Symbol"/>
        <family val="1"/>
        <charset val="2"/>
      </rPr>
      <t>g</t>
    </r>
    <r>
      <rPr>
        <vertAlign val="subscript"/>
        <sz val="10"/>
        <rFont val="Palatino Linotype"/>
        <family val="1"/>
      </rPr>
      <t>G</t>
    </r>
    <r>
      <rPr>
        <sz val="10"/>
        <rFont val="Palatino Linotype"/>
        <family val="1"/>
      </rPr>
      <t xml:space="preserve"> (G</t>
    </r>
    <r>
      <rPr>
        <vertAlign val="subscript"/>
        <sz val="10"/>
        <rFont val="Palatino Linotype"/>
        <family val="1"/>
      </rPr>
      <t>vk</t>
    </r>
    <r>
      <rPr>
        <sz val="10"/>
        <rFont val="Palatino Linotype"/>
        <family val="1"/>
      </rPr>
      <t xml:space="preserve"> + G</t>
    </r>
    <r>
      <rPr>
        <vertAlign val="subscript"/>
        <sz val="10"/>
        <rFont val="Palatino Linotype"/>
        <family val="1"/>
      </rPr>
      <t>fond,k</t>
    </r>
    <r>
      <rPr>
        <sz val="10"/>
        <rFont val="Palatino Linotype"/>
        <family val="1"/>
      </rPr>
      <t xml:space="preserve">) </t>
    </r>
  </si>
  <si>
    <r>
      <t>si applicano i coefficienti parziali di Tabella 6.2.II colonna M2 (</t>
    </r>
    <r>
      <rPr>
        <sz val="10"/>
        <rFont val="Symbol"/>
        <family val="1"/>
        <charset val="2"/>
      </rPr>
      <t>g</t>
    </r>
    <r>
      <rPr>
        <vertAlign val="subscript"/>
        <sz val="10"/>
        <rFont val="Symbol"/>
        <family val="1"/>
        <charset val="2"/>
      </rPr>
      <t>g</t>
    </r>
    <r>
      <rPr>
        <sz val="10"/>
        <rFont val="Palatino Linotype"/>
        <family val="1"/>
      </rPr>
      <t xml:space="preserve"> = 1, </t>
    </r>
    <r>
      <rPr>
        <sz val="10"/>
        <rFont val="Symbol"/>
        <family val="1"/>
        <charset val="2"/>
      </rPr>
      <t>g</t>
    </r>
    <r>
      <rPr>
        <vertAlign val="subscript"/>
        <sz val="10"/>
        <rFont val="Symbol"/>
        <family val="1"/>
        <charset val="2"/>
      </rPr>
      <t>f</t>
    </r>
    <r>
      <rPr>
        <vertAlign val="subscript"/>
        <sz val="10"/>
        <rFont val="Cambria"/>
        <family val="1"/>
      </rPr>
      <t>'</t>
    </r>
    <r>
      <rPr>
        <sz val="10"/>
        <rFont val="Palatino Linotype"/>
        <family val="1"/>
      </rPr>
      <t xml:space="preserve"> = 1.25)</t>
    </r>
  </si>
  <si>
    <r>
      <t>G</t>
    </r>
    <r>
      <rPr>
        <vertAlign val="subscript"/>
        <sz val="10"/>
        <rFont val="Palatino Linotype"/>
        <family val="1"/>
      </rPr>
      <t>stb,d</t>
    </r>
    <r>
      <rPr>
        <sz val="10"/>
        <rFont val="Palatino Linotype"/>
        <family val="1"/>
      </rPr>
      <t xml:space="preserve"> + R</t>
    </r>
    <r>
      <rPr>
        <vertAlign val="subscript"/>
        <sz val="10"/>
        <rFont val="Palatino Linotype"/>
        <family val="1"/>
      </rPr>
      <t>d</t>
    </r>
    <r>
      <rPr>
        <sz val="10"/>
        <rFont val="Palatino Linotype"/>
        <family val="1"/>
      </rPr>
      <t xml:space="preserve"> =</t>
    </r>
  </si>
  <si>
    <r>
      <t>R</t>
    </r>
    <r>
      <rPr>
        <vertAlign val="subscript"/>
        <sz val="10"/>
        <rFont val="Palatino Linotype"/>
        <family val="1"/>
      </rPr>
      <t>d</t>
    </r>
    <r>
      <rPr>
        <sz val="10"/>
        <rFont val="Palatino Linotype"/>
        <family val="1"/>
      </rPr>
      <t xml:space="preserve"> = T = </t>
    </r>
  </si>
  <si>
    <r>
      <t xml:space="preserve"> V</t>
    </r>
    <r>
      <rPr>
        <vertAlign val="subscript"/>
        <sz val="10"/>
        <rFont val="Palatino Linotype"/>
        <family val="1"/>
      </rPr>
      <t>inst,d</t>
    </r>
    <r>
      <rPr>
        <sz val="10"/>
        <rFont val="Palatino Linotype"/>
        <family val="1"/>
      </rPr>
      <t xml:space="preserve"> </t>
    </r>
  </si>
  <si>
    <r>
      <t>(G</t>
    </r>
    <r>
      <rPr>
        <vertAlign val="subscript"/>
        <sz val="10"/>
        <rFont val="Palatino Linotype"/>
        <family val="1"/>
      </rPr>
      <t>stb,d</t>
    </r>
    <r>
      <rPr>
        <sz val="10"/>
        <rFont val="Palatino Linotype"/>
        <family val="1"/>
      </rPr>
      <t xml:space="preserve"> + R</t>
    </r>
    <r>
      <rPr>
        <vertAlign val="subscript"/>
        <sz val="10"/>
        <rFont val="Palatino Linotype"/>
        <family val="1"/>
      </rPr>
      <t>d</t>
    </r>
    <r>
      <rPr>
        <sz val="10"/>
        <rFont val="Palatino Linotype"/>
        <family val="1"/>
      </rPr>
      <t>)</t>
    </r>
  </si>
  <si>
    <r>
      <t>V</t>
    </r>
    <r>
      <rPr>
        <vertAlign val="subscript"/>
        <sz val="10"/>
        <color theme="1"/>
        <rFont val="Palatino Linotype"/>
        <family val="1"/>
      </rPr>
      <t>inst,d</t>
    </r>
    <r>
      <rPr>
        <sz val="10"/>
        <color theme="1"/>
        <rFont val="Palatino Linotype"/>
        <family val="1"/>
      </rPr>
      <t xml:space="preserve"> ≤ G</t>
    </r>
    <r>
      <rPr>
        <vertAlign val="subscript"/>
        <sz val="10"/>
        <color theme="1"/>
        <rFont val="Palatino Linotype"/>
        <family val="1"/>
      </rPr>
      <t>stab,d</t>
    </r>
    <r>
      <rPr>
        <sz val="10"/>
        <color theme="1"/>
        <rFont val="Palatino Linotype"/>
        <family val="1"/>
      </rPr>
      <t xml:space="preserve"> + R</t>
    </r>
    <r>
      <rPr>
        <vertAlign val="subscript"/>
        <sz val="10"/>
        <color theme="1"/>
        <rFont val="Palatino Linotype"/>
        <family val="1"/>
      </rPr>
      <t>d</t>
    </r>
  </si>
  <si>
    <r>
      <t>(G</t>
    </r>
    <r>
      <rPr>
        <vertAlign val="subscript"/>
        <sz val="10"/>
        <color theme="1"/>
        <rFont val="Palatino Linotype"/>
        <family val="1"/>
      </rPr>
      <t>stab,d</t>
    </r>
    <r>
      <rPr>
        <sz val="10"/>
        <color theme="1"/>
        <rFont val="Palatino Linotype"/>
        <family val="1"/>
      </rPr>
      <t xml:space="preserve"> + R</t>
    </r>
    <r>
      <rPr>
        <vertAlign val="subscript"/>
        <sz val="10"/>
        <color theme="1"/>
        <rFont val="Palatino Linotype"/>
        <family val="1"/>
      </rPr>
      <t>d</t>
    </r>
    <r>
      <rPr>
        <sz val="10"/>
        <color theme="1"/>
        <rFont val="Palatino Linotype"/>
        <family val="1"/>
      </rPr>
      <t xml:space="preserve">) = 0.9 </t>
    </r>
    <r>
      <rPr>
        <sz val="10"/>
        <color theme="1"/>
        <rFont val="Symbol"/>
        <family val="1"/>
        <charset val="2"/>
      </rPr>
      <t>g</t>
    </r>
    <r>
      <rPr>
        <sz val="10"/>
        <color theme="1"/>
        <rFont val="Palatino Linotype"/>
        <family val="1"/>
      </rPr>
      <t xml:space="preserve"> D</t>
    </r>
  </si>
  <si>
    <r>
      <t>V</t>
    </r>
    <r>
      <rPr>
        <vertAlign val="subscript"/>
        <sz val="10"/>
        <color theme="1"/>
        <rFont val="Palatino Linotype"/>
        <family val="1"/>
      </rPr>
      <t>inst,d</t>
    </r>
    <r>
      <rPr>
        <sz val="10"/>
        <color theme="1"/>
        <rFont val="Palatino Linotype"/>
        <family val="1"/>
      </rPr>
      <t xml:space="preserve"> = G</t>
    </r>
    <r>
      <rPr>
        <vertAlign val="subscript"/>
        <sz val="10"/>
        <color theme="1"/>
        <rFont val="Palatino Linotype"/>
        <family val="1"/>
      </rPr>
      <t>inst,d</t>
    </r>
    <r>
      <rPr>
        <sz val="10"/>
        <color theme="1"/>
        <rFont val="Palatino Linotype"/>
        <family val="1"/>
      </rPr>
      <t xml:space="preserve"> = 1.1 </t>
    </r>
    <r>
      <rPr>
        <sz val="10"/>
        <color theme="1"/>
        <rFont val="Symbol"/>
        <family val="1"/>
        <charset val="2"/>
      </rPr>
      <t>g</t>
    </r>
    <r>
      <rPr>
        <vertAlign val="subscript"/>
        <sz val="10"/>
        <color theme="1"/>
        <rFont val="Palatino Linotype"/>
        <family val="1"/>
      </rPr>
      <t>w</t>
    </r>
    <r>
      <rPr>
        <sz val="10"/>
        <color theme="1"/>
        <rFont val="Palatino Linotype"/>
        <family val="1"/>
      </rPr>
      <t xml:space="preserve"> H</t>
    </r>
    <r>
      <rPr>
        <vertAlign val="subscript"/>
        <sz val="10"/>
        <color theme="1"/>
        <rFont val="Palatino Linotype"/>
        <family val="1"/>
      </rPr>
      <t>w</t>
    </r>
  </si>
  <si>
    <r>
      <t xml:space="preserve">FS = </t>
    </r>
    <r>
      <rPr>
        <sz val="10"/>
        <color theme="1"/>
        <rFont val="Symbol"/>
        <family val="1"/>
        <charset val="2"/>
      </rPr>
      <t>g</t>
    </r>
    <r>
      <rPr>
        <sz val="10"/>
        <color theme="1"/>
        <rFont val="Palatino Linotype"/>
        <family val="1"/>
      </rPr>
      <t xml:space="preserve"> D / </t>
    </r>
    <r>
      <rPr>
        <sz val="10"/>
        <color theme="1"/>
        <rFont val="Symbol"/>
        <family val="1"/>
        <charset val="2"/>
      </rPr>
      <t>g</t>
    </r>
    <r>
      <rPr>
        <vertAlign val="subscript"/>
        <sz val="10"/>
        <color theme="1"/>
        <rFont val="Palatino Linotype"/>
        <family val="1"/>
      </rPr>
      <t>w</t>
    </r>
    <r>
      <rPr>
        <sz val="10"/>
        <color theme="1"/>
        <rFont val="Palatino Linotype"/>
        <family val="1"/>
      </rPr>
      <t xml:space="preserve"> H</t>
    </r>
    <r>
      <rPr>
        <vertAlign val="subscript"/>
        <sz val="10"/>
        <color theme="1"/>
        <rFont val="Palatino Linotype"/>
        <family val="1"/>
      </rPr>
      <t>w</t>
    </r>
    <r>
      <rPr>
        <sz val="10"/>
        <color theme="1"/>
        <rFont val="Palatino Linotype"/>
        <family val="1"/>
      </rPr>
      <t xml:space="preserve"> = 1.1/0.9 = 1.22</t>
    </r>
  </si>
  <si>
    <r>
      <t xml:space="preserve">1.1 </t>
    </r>
    <r>
      <rPr>
        <sz val="10"/>
        <color theme="1"/>
        <rFont val="Symbol"/>
        <family val="1"/>
        <charset val="2"/>
      </rPr>
      <t>g</t>
    </r>
    <r>
      <rPr>
        <vertAlign val="subscript"/>
        <sz val="10"/>
        <color theme="1"/>
        <rFont val="Palatino Linotype"/>
        <family val="1"/>
      </rPr>
      <t>w</t>
    </r>
    <r>
      <rPr>
        <sz val="10"/>
        <color theme="1"/>
        <rFont val="Palatino Linotype"/>
        <family val="1"/>
      </rPr>
      <t xml:space="preserve"> H</t>
    </r>
    <r>
      <rPr>
        <vertAlign val="subscript"/>
        <sz val="10"/>
        <color theme="1"/>
        <rFont val="Palatino Linotype"/>
        <family val="1"/>
      </rPr>
      <t>w</t>
    </r>
    <r>
      <rPr>
        <sz val="10"/>
        <color theme="1"/>
        <rFont val="Palatino Linotype"/>
        <family val="1"/>
      </rPr>
      <t xml:space="preserve"> ≤ 0.9 </t>
    </r>
    <r>
      <rPr>
        <sz val="10"/>
        <color theme="1"/>
        <rFont val="Symbol"/>
        <family val="1"/>
        <charset val="2"/>
      </rPr>
      <t xml:space="preserve">g </t>
    </r>
    <r>
      <rPr>
        <sz val="10"/>
        <color theme="1"/>
        <rFont val="Palatino Linotype"/>
        <family val="1"/>
      </rPr>
      <t>D</t>
    </r>
  </si>
  <si>
    <t>Coefficiente di riduzione della spinta (da determinare)</t>
  </si>
  <si>
    <t>Tutte le verifiche agli SLU (eccetto la verifica di stabilità globale) si eseguono con DA2 (A1+M1+R3)</t>
  </si>
  <si>
    <r>
      <rPr>
        <sz val="10"/>
        <rFont val="Symbol"/>
        <family val="1"/>
        <charset val="2"/>
      </rPr>
      <t>S</t>
    </r>
    <r>
      <rPr>
        <sz val="10"/>
        <rFont val="Palatino Linotype"/>
        <family val="1"/>
      </rPr>
      <t>W =</t>
    </r>
  </si>
  <si>
    <r>
      <rPr>
        <sz val="10"/>
        <rFont val="Symbol"/>
        <family val="1"/>
        <charset val="2"/>
      </rPr>
      <t>S</t>
    </r>
    <r>
      <rPr>
        <sz val="10"/>
        <rFont val="Palatino Linotype"/>
        <family val="1"/>
      </rPr>
      <t>M =</t>
    </r>
  </si>
  <si>
    <r>
      <rPr>
        <sz val="11"/>
        <color theme="1"/>
        <rFont val="Symbol"/>
        <family val="1"/>
        <charset val="2"/>
      </rPr>
      <t>y</t>
    </r>
    <r>
      <rPr>
        <sz val="11"/>
        <color theme="1"/>
        <rFont val="Calibri"/>
        <family val="2"/>
        <scheme val="minor"/>
      </rPr>
      <t xml:space="preserve"> =</t>
    </r>
  </si>
  <si>
    <r>
      <rPr>
        <sz val="11"/>
        <color theme="1"/>
        <rFont val="Symbol"/>
        <family val="1"/>
        <charset val="2"/>
      </rPr>
      <t>b</t>
    </r>
    <r>
      <rPr>
        <sz val="11"/>
        <color theme="1"/>
        <rFont val="Calibri"/>
        <family val="2"/>
        <scheme val="minor"/>
      </rPr>
      <t xml:space="preserve"> = </t>
    </r>
  </si>
  <si>
    <r>
      <rPr>
        <sz val="11"/>
        <color theme="1"/>
        <rFont val="Symbol"/>
        <family val="1"/>
        <charset val="2"/>
      </rPr>
      <t>f</t>
    </r>
    <r>
      <rPr>
        <sz val="11"/>
        <color theme="1"/>
        <rFont val="Calibri"/>
        <family val="2"/>
        <scheme val="minor"/>
      </rPr>
      <t xml:space="preserve">' = </t>
    </r>
  </si>
  <si>
    <r>
      <rPr>
        <sz val="11"/>
        <color theme="1"/>
        <rFont val="Symbol"/>
        <family val="1"/>
        <charset val="2"/>
      </rPr>
      <t>d</t>
    </r>
    <r>
      <rPr>
        <sz val="11"/>
        <color theme="1"/>
        <rFont val="Calibri"/>
        <family val="2"/>
        <scheme val="minor"/>
      </rPr>
      <t xml:space="preserve"> = 2/3 </t>
    </r>
    <r>
      <rPr>
        <sz val="11"/>
        <color theme="1"/>
        <rFont val="Symbol"/>
        <family val="1"/>
        <charset val="2"/>
      </rPr>
      <t>f</t>
    </r>
    <r>
      <rPr>
        <sz val="11"/>
        <color theme="1"/>
        <rFont val="Calibri"/>
        <family val="2"/>
        <scheme val="minor"/>
      </rPr>
      <t>' =</t>
    </r>
  </si>
  <si>
    <r>
      <t>sen</t>
    </r>
    <r>
      <rPr>
        <vertAlign val="superscript"/>
        <sz val="11"/>
        <color theme="1"/>
        <rFont val="Calibri"/>
        <family val="2"/>
        <scheme val="minor"/>
      </rPr>
      <t>2</t>
    </r>
    <r>
      <rPr>
        <sz val="11"/>
        <color theme="1"/>
        <rFont val="Calibri"/>
        <family val="2"/>
        <scheme val="minor"/>
      </rPr>
      <t>(</t>
    </r>
    <r>
      <rPr>
        <sz val="11"/>
        <color theme="1"/>
        <rFont val="Symbol"/>
        <family val="1"/>
        <charset val="2"/>
      </rPr>
      <t>y</t>
    </r>
    <r>
      <rPr>
        <sz val="11"/>
        <color theme="1"/>
        <rFont val="Calibri"/>
        <family val="2"/>
        <scheme val="minor"/>
      </rPr>
      <t>) =</t>
    </r>
  </si>
  <si>
    <r>
      <t>sen</t>
    </r>
    <r>
      <rPr>
        <vertAlign val="superscript"/>
        <sz val="11"/>
        <color theme="1"/>
        <rFont val="Calibri"/>
        <family val="2"/>
        <scheme val="minor"/>
      </rPr>
      <t>2</t>
    </r>
    <r>
      <rPr>
        <sz val="11"/>
        <color theme="1"/>
        <rFont val="Calibri"/>
        <family val="2"/>
        <scheme val="minor"/>
      </rPr>
      <t>(</t>
    </r>
    <r>
      <rPr>
        <sz val="11"/>
        <color theme="1"/>
        <rFont val="Symbol"/>
        <family val="1"/>
        <charset val="2"/>
      </rPr>
      <t>y+f</t>
    </r>
    <r>
      <rPr>
        <sz val="11"/>
        <color theme="1"/>
        <rFont val="Calibri"/>
        <family val="2"/>
        <scheme val="minor"/>
      </rPr>
      <t>) =</t>
    </r>
  </si>
  <si>
    <r>
      <t>sen(</t>
    </r>
    <r>
      <rPr>
        <sz val="11"/>
        <color theme="1"/>
        <rFont val="Symbol"/>
        <family val="1"/>
        <charset val="2"/>
      </rPr>
      <t>y-d</t>
    </r>
    <r>
      <rPr>
        <sz val="11"/>
        <color theme="1"/>
        <rFont val="Calibri"/>
        <family val="2"/>
        <scheme val="minor"/>
      </rPr>
      <t>) =</t>
    </r>
  </si>
  <si>
    <r>
      <t>sen(</t>
    </r>
    <r>
      <rPr>
        <sz val="11"/>
        <color theme="1"/>
        <rFont val="Symbol"/>
        <family val="1"/>
        <charset val="2"/>
      </rPr>
      <t>f+d</t>
    </r>
    <r>
      <rPr>
        <sz val="11"/>
        <color theme="1"/>
        <rFont val="Calibri"/>
        <family val="2"/>
        <scheme val="minor"/>
      </rPr>
      <t>) =</t>
    </r>
  </si>
  <si>
    <r>
      <t>sen(</t>
    </r>
    <r>
      <rPr>
        <sz val="11"/>
        <color theme="1"/>
        <rFont val="Symbol"/>
        <family val="1"/>
        <charset val="2"/>
      </rPr>
      <t>f-b</t>
    </r>
    <r>
      <rPr>
        <sz val="11"/>
        <color theme="1"/>
        <rFont val="Calibri"/>
        <family val="2"/>
        <scheme val="minor"/>
      </rPr>
      <t>) =</t>
    </r>
  </si>
  <si>
    <r>
      <t>sen(</t>
    </r>
    <r>
      <rPr>
        <sz val="11"/>
        <color theme="1"/>
        <rFont val="Symbol"/>
        <family val="1"/>
        <charset val="2"/>
      </rPr>
      <t>y+b</t>
    </r>
    <r>
      <rPr>
        <sz val="11"/>
        <color theme="1"/>
        <rFont val="Calibri"/>
        <family val="2"/>
        <scheme val="minor"/>
      </rPr>
      <t>) =</t>
    </r>
  </si>
  <si>
    <r>
      <t>K</t>
    </r>
    <r>
      <rPr>
        <vertAlign val="subscript"/>
        <sz val="11"/>
        <color theme="1"/>
        <rFont val="Calibri"/>
        <family val="2"/>
        <scheme val="minor"/>
      </rPr>
      <t>A</t>
    </r>
    <r>
      <rPr>
        <sz val="11"/>
        <color theme="1"/>
        <rFont val="Calibri"/>
        <family val="2"/>
        <scheme val="minor"/>
      </rPr>
      <t xml:space="preserve"> =</t>
    </r>
  </si>
  <si>
    <r>
      <t>cos</t>
    </r>
    <r>
      <rPr>
        <sz val="11"/>
        <color theme="1"/>
        <rFont val="Symbol"/>
        <family val="1"/>
        <charset val="2"/>
      </rPr>
      <t>b</t>
    </r>
    <r>
      <rPr>
        <sz val="11"/>
        <color theme="1"/>
        <rFont val="Calibri"/>
        <family val="2"/>
        <scheme val="minor"/>
      </rPr>
      <t xml:space="preserve"> =</t>
    </r>
  </si>
  <si>
    <r>
      <t>cos</t>
    </r>
    <r>
      <rPr>
        <vertAlign val="superscript"/>
        <sz val="11"/>
        <color theme="1"/>
        <rFont val="Calibri"/>
        <family val="2"/>
        <scheme val="minor"/>
      </rPr>
      <t>2</t>
    </r>
    <r>
      <rPr>
        <sz val="11"/>
        <color theme="1"/>
        <rFont val="Symbol"/>
        <family val="1"/>
        <charset val="2"/>
      </rPr>
      <t>b</t>
    </r>
    <r>
      <rPr>
        <sz val="11"/>
        <color theme="1"/>
        <rFont val="Calibri"/>
        <family val="2"/>
        <scheme val="minor"/>
      </rPr>
      <t xml:space="preserve"> =</t>
    </r>
  </si>
  <si>
    <r>
      <t>cos</t>
    </r>
    <r>
      <rPr>
        <vertAlign val="superscript"/>
        <sz val="11"/>
        <color theme="1"/>
        <rFont val="Calibri"/>
        <family val="2"/>
        <scheme val="minor"/>
      </rPr>
      <t>2</t>
    </r>
    <r>
      <rPr>
        <sz val="11"/>
        <color theme="1"/>
        <rFont val="Symbol"/>
        <family val="1"/>
        <charset val="2"/>
      </rPr>
      <t>f</t>
    </r>
    <r>
      <rPr>
        <sz val="11"/>
        <color theme="1"/>
        <rFont val="Calibri"/>
        <family val="2"/>
        <scheme val="minor"/>
      </rPr>
      <t xml:space="preserve"> =</t>
    </r>
  </si>
  <si>
    <t>angolo fra la parete virtuale e l'orizzontale</t>
  </si>
  <si>
    <r>
      <t xml:space="preserve">La spinta attiva si considera applicata alla parete virtuale e inclinata di </t>
    </r>
    <r>
      <rPr>
        <sz val="10"/>
        <color theme="1"/>
        <rFont val="Symbol"/>
        <family val="1"/>
        <charset val="2"/>
      </rPr>
      <t xml:space="preserve">d </t>
    </r>
    <r>
      <rPr>
        <sz val="10"/>
        <color theme="1"/>
        <rFont val="Palatino Linotype"/>
        <family val="1"/>
      </rPr>
      <t>sull'orizzontale</t>
    </r>
  </si>
  <si>
    <r>
      <rPr>
        <sz val="10"/>
        <color theme="1"/>
        <rFont val="Palatino Linotype"/>
        <family val="1"/>
      </rPr>
      <t>K</t>
    </r>
    <r>
      <rPr>
        <vertAlign val="subscript"/>
        <sz val="10"/>
        <color theme="1"/>
        <rFont val="Palatino Linotype"/>
        <family val="1"/>
      </rPr>
      <t>A</t>
    </r>
    <r>
      <rPr>
        <sz val="10"/>
        <color theme="1"/>
        <rFont val="Palatino Linotype"/>
        <family val="1"/>
      </rPr>
      <t xml:space="preserve"> =</t>
    </r>
  </si>
  <si>
    <r>
      <t>sen(</t>
    </r>
    <r>
      <rPr>
        <sz val="11"/>
        <color theme="1"/>
        <rFont val="Symbol"/>
        <family val="1"/>
        <charset val="2"/>
      </rPr>
      <t>d</t>
    </r>
    <r>
      <rPr>
        <sz val="11"/>
        <color theme="1"/>
        <rFont val="Calibri"/>
        <family val="2"/>
        <scheme val="minor"/>
      </rPr>
      <t>) =</t>
    </r>
  </si>
  <si>
    <r>
      <t>cos(</t>
    </r>
    <r>
      <rPr>
        <sz val="11"/>
        <color theme="1"/>
        <rFont val="Symbol"/>
        <family val="1"/>
        <charset val="2"/>
      </rPr>
      <t>d</t>
    </r>
    <r>
      <rPr>
        <sz val="11"/>
        <color theme="1"/>
        <rFont val="Calibri"/>
        <family val="2"/>
        <scheme val="minor"/>
      </rPr>
      <t>) =</t>
    </r>
  </si>
  <si>
    <t>y ( m )</t>
  </si>
  <si>
    <r>
      <t>ascissa di applicazione della forza peso x</t>
    </r>
    <r>
      <rPr>
        <vertAlign val="subscript"/>
        <sz val="10"/>
        <rFont val="Palatino Linotype"/>
        <family val="1"/>
      </rPr>
      <t>W</t>
    </r>
    <r>
      <rPr>
        <sz val="10"/>
        <rFont val="Palatino Linotype"/>
        <family val="1"/>
      </rPr>
      <t xml:space="preserve"> = </t>
    </r>
    <r>
      <rPr>
        <sz val="10"/>
        <rFont val="Symbol"/>
        <family val="1"/>
        <charset val="2"/>
      </rPr>
      <t>S</t>
    </r>
    <r>
      <rPr>
        <sz val="10"/>
        <rFont val="Palatino Linotype"/>
        <family val="1"/>
      </rPr>
      <t>M/</t>
    </r>
    <r>
      <rPr>
        <sz val="10"/>
        <rFont val="Symbol"/>
        <family val="1"/>
        <charset val="2"/>
      </rPr>
      <t>S</t>
    </r>
    <r>
      <rPr>
        <sz val="10"/>
        <rFont val="Palatino Linotype"/>
        <family val="1"/>
      </rPr>
      <t xml:space="preserve">W = </t>
    </r>
  </si>
  <si>
    <r>
      <t>R</t>
    </r>
    <r>
      <rPr>
        <vertAlign val="subscript"/>
        <sz val="10"/>
        <rFont val="Palatino Linotype"/>
        <family val="1"/>
      </rPr>
      <t xml:space="preserve">d </t>
    </r>
  </si>
  <si>
    <r>
      <t>H</t>
    </r>
    <r>
      <rPr>
        <vertAlign val="subscript"/>
        <sz val="10"/>
        <rFont val="Palatino Linotype"/>
        <family val="1"/>
      </rPr>
      <t>res</t>
    </r>
    <r>
      <rPr>
        <sz val="10"/>
        <rFont val="Palatino Linotype"/>
        <family val="1"/>
      </rPr>
      <t xml:space="preserve"> = </t>
    </r>
  </si>
  <si>
    <r>
      <t>R</t>
    </r>
    <r>
      <rPr>
        <vertAlign val="subscript"/>
        <sz val="10"/>
        <rFont val="Palatino Linotype"/>
        <family val="1"/>
      </rPr>
      <t>d</t>
    </r>
    <r>
      <rPr>
        <sz val="10"/>
        <rFont val="Palatino Linotype"/>
        <family val="1"/>
      </rPr>
      <t xml:space="preserve"> = H</t>
    </r>
    <r>
      <rPr>
        <vertAlign val="subscript"/>
        <sz val="10"/>
        <rFont val="Palatino Linotype"/>
        <family val="1"/>
      </rPr>
      <t xml:space="preserve">res </t>
    </r>
    <r>
      <rPr>
        <sz val="10"/>
        <rFont val="Palatino Linotype"/>
        <family val="1"/>
      </rPr>
      <t xml:space="preserve">/ </t>
    </r>
    <r>
      <rPr>
        <sz val="10"/>
        <rFont val="Symbol"/>
        <family val="1"/>
        <charset val="2"/>
      </rPr>
      <t>g</t>
    </r>
    <r>
      <rPr>
        <vertAlign val="subscript"/>
        <sz val="10"/>
        <rFont val="Palatino Linotype"/>
        <family val="1"/>
      </rPr>
      <t>R</t>
    </r>
    <r>
      <rPr>
        <sz val="10"/>
        <rFont val="Palatino Linotype"/>
        <family val="1"/>
      </rPr>
      <t xml:space="preserve"> = </t>
    </r>
  </si>
  <si>
    <r>
      <t>tani = H</t>
    </r>
    <r>
      <rPr>
        <vertAlign val="subscript"/>
        <sz val="10"/>
        <rFont val="Palatino Linotype"/>
        <family val="1"/>
      </rPr>
      <t>d</t>
    </r>
    <r>
      <rPr>
        <sz val="10"/>
        <rFont val="Palatino Linotype"/>
        <family val="1"/>
      </rPr>
      <t>/V</t>
    </r>
    <r>
      <rPr>
        <vertAlign val="subscript"/>
        <sz val="10"/>
        <rFont val="Palatino Linotype"/>
        <family val="1"/>
      </rPr>
      <t>d</t>
    </r>
    <r>
      <rPr>
        <sz val="10"/>
        <rFont val="Palatino Linotype"/>
        <family val="1"/>
      </rPr>
      <t xml:space="preserve"> =</t>
    </r>
  </si>
  <si>
    <r>
      <t>i</t>
    </r>
    <r>
      <rPr>
        <vertAlign val="subscript"/>
        <sz val="10"/>
        <rFont val="Palatino Linotype"/>
        <family val="1"/>
      </rPr>
      <t>q</t>
    </r>
    <r>
      <rPr>
        <sz val="10"/>
        <rFont val="Palatino Linotype"/>
        <family val="1"/>
      </rPr>
      <t xml:space="preserve"> = (1-tani)</t>
    </r>
    <r>
      <rPr>
        <vertAlign val="superscript"/>
        <sz val="10"/>
        <rFont val="Palatino Linotype"/>
        <family val="1"/>
      </rPr>
      <t>2</t>
    </r>
    <r>
      <rPr>
        <sz val="10"/>
        <rFont val="Palatino Linotype"/>
        <family val="1"/>
      </rPr>
      <t xml:space="preserve"> =</t>
    </r>
  </si>
  <si>
    <r>
      <t>i</t>
    </r>
    <r>
      <rPr>
        <vertAlign val="subscript"/>
        <sz val="10"/>
        <rFont val="Symbol"/>
        <family val="1"/>
        <charset val="2"/>
      </rPr>
      <t>g</t>
    </r>
    <r>
      <rPr>
        <sz val="10"/>
        <rFont val="Palatino Linotype"/>
        <family val="1"/>
      </rPr>
      <t xml:space="preserve"> = (1-tani)</t>
    </r>
    <r>
      <rPr>
        <vertAlign val="superscript"/>
        <sz val="10"/>
        <rFont val="Palatino Linotype"/>
        <family val="1"/>
      </rPr>
      <t>3</t>
    </r>
    <r>
      <rPr>
        <sz val="10"/>
        <rFont val="Palatino Linotype"/>
        <family val="1"/>
      </rPr>
      <t xml:space="preserve"> =</t>
    </r>
  </si>
  <si>
    <t>Coefficiente di spinta attiva in condizioni sismiche</t>
  </si>
  <si>
    <t>(teoria di Coulomb)</t>
  </si>
  <si>
    <t>angolo fra la normale alla parete virtuale e la spinta attiva</t>
  </si>
  <si>
    <r>
      <t xml:space="preserve">le spinte attive sono inclinate dell'angolo </t>
    </r>
    <r>
      <rPr>
        <sz val="10"/>
        <rFont val="Symbol"/>
        <family val="1"/>
        <charset val="2"/>
      </rPr>
      <t>d</t>
    </r>
    <r>
      <rPr>
        <sz val="10"/>
        <rFont val="Palatino Linotype"/>
        <family val="1"/>
      </rPr>
      <t xml:space="preserve"> sull'orizzontale</t>
    </r>
  </si>
  <si>
    <r>
      <t>"Nel caso di muri di sostegno liberi di traslare o di ruotare intorno al piede, si può assumere che l’incremento di spinta dovuta al sisma agisca nello stesso punto di quella statica." (</t>
    </r>
    <r>
      <rPr>
        <sz val="10"/>
        <rFont val="Calibri"/>
        <family val="2"/>
      </rPr>
      <t>§</t>
    </r>
    <r>
      <rPr>
        <sz val="10"/>
        <rFont val="Palatino Linotype"/>
        <family val="1"/>
      </rPr>
      <t>7.11.6.2.1)</t>
    </r>
  </si>
  <si>
    <r>
      <t>peso W</t>
    </r>
    <r>
      <rPr>
        <vertAlign val="subscript"/>
        <sz val="10"/>
        <rFont val="Palatino Linotype"/>
        <family val="1"/>
      </rPr>
      <t>i</t>
    </r>
  </si>
  <si>
    <r>
      <t>(1-k</t>
    </r>
    <r>
      <rPr>
        <vertAlign val="subscript"/>
        <sz val="10"/>
        <rFont val="Palatino Linotype"/>
        <family val="1"/>
      </rPr>
      <t>v</t>
    </r>
    <r>
      <rPr>
        <sz val="10"/>
        <rFont val="Palatino Linotype"/>
        <family val="1"/>
      </rPr>
      <t>) Wi</t>
    </r>
  </si>
  <si>
    <r>
      <t>braccio x</t>
    </r>
    <r>
      <rPr>
        <vertAlign val="subscript"/>
        <sz val="10"/>
        <rFont val="Palatino Linotype"/>
        <family val="1"/>
      </rPr>
      <t>i</t>
    </r>
  </si>
  <si>
    <r>
      <t>x</t>
    </r>
    <r>
      <rPr>
        <vertAlign val="subscript"/>
        <sz val="10"/>
        <rFont val="Palatino Linotype"/>
        <family val="1"/>
      </rPr>
      <t>i</t>
    </r>
  </si>
  <si>
    <r>
      <rPr>
        <sz val="10"/>
        <rFont val="Symbol"/>
        <family val="1"/>
        <charset val="2"/>
      </rPr>
      <t>S</t>
    </r>
    <r>
      <rPr>
        <sz val="10"/>
        <rFont val="Palatino Linotype"/>
        <family val="1"/>
      </rPr>
      <t xml:space="preserve"> = </t>
    </r>
  </si>
  <si>
    <r>
      <t>x</t>
    </r>
    <r>
      <rPr>
        <vertAlign val="subscript"/>
        <sz val="10"/>
        <rFont val="Palatino Linotype"/>
        <family val="1"/>
      </rPr>
      <t>W</t>
    </r>
    <r>
      <rPr>
        <sz val="10"/>
        <rFont val="Palatino Linotype"/>
        <family val="1"/>
      </rPr>
      <t xml:space="preserve"> =</t>
    </r>
  </si>
  <si>
    <r>
      <t>(1-k</t>
    </r>
    <r>
      <rPr>
        <vertAlign val="subscript"/>
        <sz val="9"/>
        <rFont val="Palatino Linotype"/>
        <family val="1"/>
      </rPr>
      <t>v</t>
    </r>
    <r>
      <rPr>
        <sz val="9"/>
        <rFont val="Palatino Linotype"/>
        <family val="1"/>
      </rPr>
      <t>) Wi x</t>
    </r>
    <r>
      <rPr>
        <vertAlign val="subscript"/>
        <sz val="9"/>
        <rFont val="Palatino Linotype"/>
        <family val="1"/>
      </rPr>
      <t>i</t>
    </r>
  </si>
  <si>
    <r>
      <t>k</t>
    </r>
    <r>
      <rPr>
        <vertAlign val="subscript"/>
        <sz val="10"/>
        <rFont val="Palatino Linotype"/>
        <family val="1"/>
      </rPr>
      <t>h</t>
    </r>
    <r>
      <rPr>
        <sz val="10"/>
        <rFont val="Palatino Linotype"/>
        <family val="1"/>
      </rPr>
      <t xml:space="preserve"> Wi</t>
    </r>
  </si>
  <si>
    <r>
      <t>y</t>
    </r>
    <r>
      <rPr>
        <vertAlign val="subscript"/>
        <sz val="10"/>
        <rFont val="Palatino Linotype"/>
        <family val="1"/>
      </rPr>
      <t>i</t>
    </r>
  </si>
  <si>
    <r>
      <t>k</t>
    </r>
    <r>
      <rPr>
        <vertAlign val="subscript"/>
        <sz val="10"/>
        <rFont val="Palatino Linotype"/>
        <family val="1"/>
      </rPr>
      <t>h</t>
    </r>
    <r>
      <rPr>
        <sz val="10"/>
        <rFont val="Palatino Linotype"/>
        <family val="1"/>
      </rPr>
      <t xml:space="preserve"> Wi y</t>
    </r>
    <r>
      <rPr>
        <vertAlign val="subscript"/>
        <sz val="10"/>
        <rFont val="Palatino Linotype"/>
        <family val="1"/>
      </rPr>
      <t>i</t>
    </r>
  </si>
  <si>
    <r>
      <t>y</t>
    </r>
    <r>
      <rPr>
        <vertAlign val="subscript"/>
        <sz val="10"/>
        <rFont val="Palatino Linotype"/>
        <family val="1"/>
      </rPr>
      <t>W</t>
    </r>
    <r>
      <rPr>
        <sz val="10"/>
        <rFont val="Palatino Linotype"/>
        <family val="1"/>
      </rPr>
      <t xml:space="preserve"> =</t>
    </r>
  </si>
  <si>
    <t>Azioni dovute al peso del muro e del terreno sovrastante in condizioni sismiche</t>
  </si>
  <si>
    <t>(nel seguito, per brevità, si assume solo il segno -)</t>
  </si>
  <si>
    <r>
      <t>P</t>
    </r>
    <r>
      <rPr>
        <vertAlign val="subscript"/>
        <sz val="10"/>
        <rFont val="Palatino Linotype"/>
        <family val="1"/>
      </rPr>
      <t>A</t>
    </r>
    <r>
      <rPr>
        <sz val="10"/>
        <rFont val="Palatino Linotype"/>
        <family val="1"/>
      </rPr>
      <t>(q</t>
    </r>
    <r>
      <rPr>
        <vertAlign val="subscript"/>
        <sz val="10"/>
        <rFont val="Palatino Linotype"/>
        <family val="1"/>
      </rPr>
      <t>k</t>
    </r>
    <r>
      <rPr>
        <sz val="10"/>
        <rFont val="Palatino Linotype"/>
        <family val="1"/>
      </rPr>
      <t>) = K</t>
    </r>
    <r>
      <rPr>
        <vertAlign val="subscript"/>
        <sz val="10"/>
        <rFont val="Palatino Linotype"/>
        <family val="1"/>
      </rPr>
      <t>A</t>
    </r>
    <r>
      <rPr>
        <sz val="10"/>
        <rFont val="Palatino Linotype"/>
        <family val="1"/>
      </rPr>
      <t xml:space="preserve"> q</t>
    </r>
    <r>
      <rPr>
        <vertAlign val="subscript"/>
        <sz val="10"/>
        <rFont val="Palatino Linotype"/>
        <family val="1"/>
      </rPr>
      <t>k</t>
    </r>
    <r>
      <rPr>
        <sz val="10"/>
        <rFont val="Palatino Linotype"/>
        <family val="1"/>
      </rPr>
      <t xml:space="preserve"> H =</t>
    </r>
  </si>
  <si>
    <r>
      <t>P</t>
    </r>
    <r>
      <rPr>
        <vertAlign val="subscript"/>
        <sz val="10"/>
        <rFont val="Palatino Linotype"/>
        <family val="1"/>
      </rPr>
      <t>A</t>
    </r>
    <r>
      <rPr>
        <sz val="10"/>
        <rFont val="Palatino Linotype"/>
        <family val="1"/>
      </rPr>
      <t>(</t>
    </r>
    <r>
      <rPr>
        <sz val="10"/>
        <rFont val="Symbol"/>
        <family val="1"/>
        <charset val="2"/>
      </rPr>
      <t>g</t>
    </r>
    <r>
      <rPr>
        <vertAlign val="subscript"/>
        <sz val="10"/>
        <rFont val="Palatino Linotype"/>
        <family val="1"/>
      </rPr>
      <t>k</t>
    </r>
    <r>
      <rPr>
        <sz val="10"/>
        <rFont val="Palatino Linotype"/>
        <family val="1"/>
      </rPr>
      <t>) = 0,5 K</t>
    </r>
    <r>
      <rPr>
        <vertAlign val="subscript"/>
        <sz val="10"/>
        <rFont val="Palatino Linotype"/>
        <family val="1"/>
      </rPr>
      <t>A</t>
    </r>
    <r>
      <rPr>
        <sz val="10"/>
        <rFont val="Palatino Linotype"/>
        <family val="1"/>
      </rPr>
      <t xml:space="preserve"> </t>
    </r>
    <r>
      <rPr>
        <sz val="10"/>
        <rFont val="Symbol"/>
        <family val="1"/>
        <charset val="2"/>
      </rPr>
      <t>g</t>
    </r>
    <r>
      <rPr>
        <vertAlign val="subscript"/>
        <sz val="10"/>
        <rFont val="Palatino Linotype"/>
        <family val="1"/>
      </rPr>
      <t>k</t>
    </r>
    <r>
      <rPr>
        <sz val="10"/>
        <rFont val="Palatino Linotype"/>
        <family val="1"/>
      </rPr>
      <t xml:space="preserve"> H</t>
    </r>
    <r>
      <rPr>
        <vertAlign val="superscript"/>
        <sz val="10"/>
        <rFont val="Palatino Linotype"/>
        <family val="1"/>
      </rPr>
      <t>2</t>
    </r>
    <r>
      <rPr>
        <sz val="10"/>
        <rFont val="Palatino Linotype"/>
        <family val="1"/>
      </rPr>
      <t xml:space="preserve"> =</t>
    </r>
  </si>
  <si>
    <r>
      <t>componente orizz. di P</t>
    </r>
    <r>
      <rPr>
        <vertAlign val="subscript"/>
        <sz val="10"/>
        <rFont val="Palatino Linotype"/>
        <family val="1"/>
      </rPr>
      <t>A</t>
    </r>
    <r>
      <rPr>
        <sz val="10"/>
        <rFont val="Palatino Linotype"/>
        <family val="1"/>
      </rPr>
      <t>(q</t>
    </r>
    <r>
      <rPr>
        <vertAlign val="subscript"/>
        <sz val="10"/>
        <rFont val="Palatino Linotype"/>
        <family val="1"/>
      </rPr>
      <t>k</t>
    </r>
    <r>
      <rPr>
        <sz val="10"/>
        <rFont val="Palatino Linotype"/>
        <family val="1"/>
      </rPr>
      <t xml:space="preserve">) </t>
    </r>
  </si>
  <si>
    <r>
      <t>componente vert. di P</t>
    </r>
    <r>
      <rPr>
        <vertAlign val="subscript"/>
        <sz val="10"/>
        <rFont val="Palatino Linotype"/>
        <family val="1"/>
      </rPr>
      <t>A</t>
    </r>
    <r>
      <rPr>
        <sz val="10"/>
        <rFont val="Palatino Linotype"/>
        <family val="1"/>
      </rPr>
      <t>(q</t>
    </r>
    <r>
      <rPr>
        <vertAlign val="subscript"/>
        <sz val="10"/>
        <rFont val="Palatino Linotype"/>
        <family val="1"/>
      </rPr>
      <t>k</t>
    </r>
    <r>
      <rPr>
        <sz val="10"/>
        <rFont val="Palatino Linotype"/>
        <family val="1"/>
      </rPr>
      <t xml:space="preserve">) </t>
    </r>
  </si>
  <si>
    <r>
      <t>componente orizz. di P</t>
    </r>
    <r>
      <rPr>
        <vertAlign val="subscript"/>
        <sz val="10"/>
        <rFont val="Palatino Linotype"/>
        <family val="1"/>
      </rPr>
      <t>A</t>
    </r>
    <r>
      <rPr>
        <sz val="10"/>
        <rFont val="Palatino Linotype"/>
        <family val="1"/>
      </rPr>
      <t>(</t>
    </r>
    <r>
      <rPr>
        <sz val="10"/>
        <rFont val="Symbol"/>
        <family val="1"/>
        <charset val="2"/>
      </rPr>
      <t>g</t>
    </r>
    <r>
      <rPr>
        <vertAlign val="subscript"/>
        <sz val="10"/>
        <rFont val="Palatino Linotype"/>
        <family val="1"/>
      </rPr>
      <t>k</t>
    </r>
    <r>
      <rPr>
        <sz val="10"/>
        <rFont val="Palatino Linotype"/>
        <family val="1"/>
      </rPr>
      <t xml:space="preserve">) </t>
    </r>
  </si>
  <si>
    <r>
      <t>componente vert. di P</t>
    </r>
    <r>
      <rPr>
        <vertAlign val="subscript"/>
        <sz val="10"/>
        <rFont val="Palatino Linotype"/>
        <family val="1"/>
      </rPr>
      <t>A</t>
    </r>
    <r>
      <rPr>
        <sz val="10"/>
        <rFont val="Palatino Linotype"/>
        <family val="1"/>
      </rPr>
      <t>(</t>
    </r>
    <r>
      <rPr>
        <sz val="10"/>
        <rFont val="Symbol"/>
        <family val="1"/>
        <charset val="2"/>
      </rPr>
      <t>g</t>
    </r>
    <r>
      <rPr>
        <vertAlign val="subscript"/>
        <sz val="10"/>
        <rFont val="Palatino Linotype"/>
        <family val="1"/>
      </rPr>
      <t>k</t>
    </r>
    <r>
      <rPr>
        <sz val="10"/>
        <rFont val="Palatino Linotype"/>
        <family val="1"/>
      </rPr>
      <t xml:space="preserve">) </t>
    </r>
  </si>
  <si>
    <r>
      <t>P</t>
    </r>
    <r>
      <rPr>
        <vertAlign val="subscript"/>
        <sz val="10"/>
        <rFont val="Palatino Linotype"/>
        <family val="1"/>
      </rPr>
      <t>A</t>
    </r>
    <r>
      <rPr>
        <sz val="10"/>
        <rFont val="Palatino Linotype"/>
        <family val="1"/>
      </rPr>
      <t>(q</t>
    </r>
    <r>
      <rPr>
        <vertAlign val="subscript"/>
        <sz val="10"/>
        <rFont val="Palatino Linotype"/>
        <family val="1"/>
      </rPr>
      <t>k</t>
    </r>
    <r>
      <rPr>
        <sz val="10"/>
        <rFont val="Palatino Linotype"/>
        <family val="1"/>
      </rPr>
      <t>)v = P</t>
    </r>
    <r>
      <rPr>
        <vertAlign val="subscript"/>
        <sz val="10"/>
        <rFont val="Palatino Linotype"/>
        <family val="1"/>
      </rPr>
      <t>A</t>
    </r>
    <r>
      <rPr>
        <sz val="10"/>
        <rFont val="Palatino Linotype"/>
        <family val="1"/>
      </rPr>
      <t>(q</t>
    </r>
    <r>
      <rPr>
        <vertAlign val="subscript"/>
        <sz val="10"/>
        <rFont val="Palatino Linotype"/>
        <family val="1"/>
      </rPr>
      <t>k</t>
    </r>
    <r>
      <rPr>
        <sz val="10"/>
        <rFont val="Palatino Linotype"/>
        <family val="1"/>
      </rPr>
      <t>) sen</t>
    </r>
    <r>
      <rPr>
        <sz val="10"/>
        <rFont val="Symbol"/>
        <family val="1"/>
        <charset val="2"/>
      </rPr>
      <t>d</t>
    </r>
    <r>
      <rPr>
        <sz val="10"/>
        <rFont val="Palatino Linotype"/>
        <family val="1"/>
      </rPr>
      <t xml:space="preserve"> =</t>
    </r>
  </si>
  <si>
    <r>
      <t>P</t>
    </r>
    <r>
      <rPr>
        <vertAlign val="subscript"/>
        <sz val="10"/>
        <rFont val="Palatino Linotype"/>
        <family val="1"/>
      </rPr>
      <t>A</t>
    </r>
    <r>
      <rPr>
        <sz val="10"/>
        <rFont val="Palatino Linotype"/>
        <family val="1"/>
      </rPr>
      <t>(</t>
    </r>
    <r>
      <rPr>
        <sz val="10"/>
        <rFont val="Symbol"/>
        <family val="1"/>
        <charset val="2"/>
      </rPr>
      <t>g</t>
    </r>
    <r>
      <rPr>
        <vertAlign val="subscript"/>
        <sz val="10"/>
        <rFont val="Palatino Linotype"/>
        <family val="1"/>
      </rPr>
      <t>k</t>
    </r>
    <r>
      <rPr>
        <sz val="10"/>
        <rFont val="Palatino Linotype"/>
        <family val="1"/>
      </rPr>
      <t>)h = P</t>
    </r>
    <r>
      <rPr>
        <vertAlign val="subscript"/>
        <sz val="10"/>
        <rFont val="Palatino Linotype"/>
        <family val="1"/>
      </rPr>
      <t>A</t>
    </r>
    <r>
      <rPr>
        <sz val="10"/>
        <rFont val="Palatino Linotype"/>
        <family val="1"/>
      </rPr>
      <t>(</t>
    </r>
    <r>
      <rPr>
        <sz val="10"/>
        <rFont val="Symbol"/>
        <family val="1"/>
        <charset val="2"/>
      </rPr>
      <t>g</t>
    </r>
    <r>
      <rPr>
        <vertAlign val="subscript"/>
        <sz val="10"/>
        <rFont val="Palatino Linotype"/>
        <family val="1"/>
      </rPr>
      <t>k</t>
    </r>
    <r>
      <rPr>
        <sz val="10"/>
        <rFont val="Palatino Linotype"/>
        <family val="1"/>
      </rPr>
      <t>) cos</t>
    </r>
    <r>
      <rPr>
        <sz val="10"/>
        <rFont val="Symbol"/>
        <family val="1"/>
        <charset val="2"/>
      </rPr>
      <t>d</t>
    </r>
    <r>
      <rPr>
        <sz val="10"/>
        <rFont val="Palatino Linotype"/>
        <family val="1"/>
      </rPr>
      <t xml:space="preserve"> =</t>
    </r>
  </si>
  <si>
    <r>
      <t>P</t>
    </r>
    <r>
      <rPr>
        <vertAlign val="subscript"/>
        <sz val="10"/>
        <rFont val="Palatino Linotype"/>
        <family val="1"/>
      </rPr>
      <t>A</t>
    </r>
    <r>
      <rPr>
        <sz val="10"/>
        <rFont val="Palatino Linotype"/>
        <family val="1"/>
      </rPr>
      <t>(</t>
    </r>
    <r>
      <rPr>
        <sz val="10"/>
        <rFont val="Symbol"/>
        <family val="1"/>
        <charset val="2"/>
      </rPr>
      <t>g</t>
    </r>
    <r>
      <rPr>
        <vertAlign val="subscript"/>
        <sz val="10"/>
        <rFont val="Palatino Linotype"/>
        <family val="1"/>
      </rPr>
      <t>k</t>
    </r>
    <r>
      <rPr>
        <sz val="10"/>
        <rFont val="Palatino Linotype"/>
        <family val="1"/>
      </rPr>
      <t>)v = P</t>
    </r>
    <r>
      <rPr>
        <vertAlign val="subscript"/>
        <sz val="10"/>
        <rFont val="Palatino Linotype"/>
        <family val="1"/>
      </rPr>
      <t>A</t>
    </r>
    <r>
      <rPr>
        <sz val="10"/>
        <rFont val="Palatino Linotype"/>
        <family val="1"/>
      </rPr>
      <t>(</t>
    </r>
    <r>
      <rPr>
        <sz val="10"/>
        <rFont val="Symbol"/>
        <family val="1"/>
        <charset val="2"/>
      </rPr>
      <t>g</t>
    </r>
    <r>
      <rPr>
        <vertAlign val="subscript"/>
        <sz val="10"/>
        <rFont val="Palatino Linotype"/>
        <family val="1"/>
      </rPr>
      <t>k</t>
    </r>
    <r>
      <rPr>
        <sz val="10"/>
        <rFont val="Palatino Linotype"/>
        <family val="1"/>
      </rPr>
      <t>) sen</t>
    </r>
    <r>
      <rPr>
        <sz val="10"/>
        <rFont val="Symbol"/>
        <family val="1"/>
        <charset val="2"/>
      </rPr>
      <t>d</t>
    </r>
    <r>
      <rPr>
        <sz val="10"/>
        <rFont val="Palatino Linotype"/>
        <family val="1"/>
      </rPr>
      <t>=</t>
    </r>
  </si>
  <si>
    <r>
      <t>P</t>
    </r>
    <r>
      <rPr>
        <vertAlign val="subscript"/>
        <sz val="10"/>
        <rFont val="Palatino Linotype"/>
        <family val="1"/>
      </rPr>
      <t>Ad</t>
    </r>
    <r>
      <rPr>
        <sz val="10"/>
        <rFont val="Palatino Linotype"/>
        <family val="1"/>
      </rPr>
      <t>(q</t>
    </r>
    <r>
      <rPr>
        <vertAlign val="subscript"/>
        <sz val="10"/>
        <rFont val="Palatino Linotype"/>
        <family val="1"/>
      </rPr>
      <t>k</t>
    </r>
    <r>
      <rPr>
        <sz val="10"/>
        <rFont val="Palatino Linotype"/>
        <family val="1"/>
      </rPr>
      <t>) =</t>
    </r>
    <r>
      <rPr>
        <sz val="10"/>
        <rFont val="Symbol"/>
        <family val="1"/>
        <charset val="2"/>
      </rPr>
      <t xml:space="preserve"> g</t>
    </r>
    <r>
      <rPr>
        <vertAlign val="subscript"/>
        <sz val="10"/>
        <rFont val="Palatino Linotype"/>
        <family val="1"/>
      </rPr>
      <t>Q</t>
    </r>
    <r>
      <rPr>
        <sz val="10"/>
        <rFont val="Palatino Linotype"/>
        <family val="1"/>
      </rPr>
      <t xml:space="preserve"> P</t>
    </r>
    <r>
      <rPr>
        <vertAlign val="subscript"/>
        <sz val="10"/>
        <rFont val="Palatino Linotype"/>
        <family val="1"/>
      </rPr>
      <t>A</t>
    </r>
    <r>
      <rPr>
        <sz val="10"/>
        <rFont val="Palatino Linotype"/>
        <family val="1"/>
      </rPr>
      <t>(q</t>
    </r>
    <r>
      <rPr>
        <vertAlign val="subscript"/>
        <sz val="10"/>
        <rFont val="Palatino Linotype"/>
        <family val="1"/>
      </rPr>
      <t>k</t>
    </r>
    <r>
      <rPr>
        <sz val="10"/>
        <rFont val="Palatino Linotype"/>
        <family val="1"/>
      </rPr>
      <t>) =</t>
    </r>
  </si>
  <si>
    <r>
      <t>P</t>
    </r>
    <r>
      <rPr>
        <vertAlign val="subscript"/>
        <sz val="10"/>
        <rFont val="Palatino Linotype"/>
        <family val="1"/>
      </rPr>
      <t>Ad</t>
    </r>
    <r>
      <rPr>
        <sz val="10"/>
        <rFont val="Palatino Linotype"/>
        <family val="1"/>
      </rPr>
      <t>(</t>
    </r>
    <r>
      <rPr>
        <sz val="10"/>
        <rFont val="Symbol"/>
        <family val="1"/>
        <charset val="2"/>
      </rPr>
      <t>g</t>
    </r>
    <r>
      <rPr>
        <vertAlign val="subscript"/>
        <sz val="10"/>
        <rFont val="Palatino Linotype"/>
        <family val="1"/>
      </rPr>
      <t>k</t>
    </r>
    <r>
      <rPr>
        <sz val="10"/>
        <rFont val="Palatino Linotype"/>
        <family val="1"/>
      </rPr>
      <t xml:space="preserve">) = </t>
    </r>
    <r>
      <rPr>
        <sz val="10"/>
        <rFont val="Symbol"/>
        <family val="1"/>
        <charset val="2"/>
      </rPr>
      <t>g</t>
    </r>
    <r>
      <rPr>
        <vertAlign val="subscript"/>
        <sz val="10"/>
        <rFont val="Palatino Linotype"/>
        <family val="1"/>
      </rPr>
      <t>G1</t>
    </r>
    <r>
      <rPr>
        <sz val="10"/>
        <rFont val="Palatino Linotype"/>
        <family val="1"/>
      </rPr>
      <t xml:space="preserve"> PA(</t>
    </r>
    <r>
      <rPr>
        <sz val="10"/>
        <rFont val="Symbol"/>
        <family val="1"/>
        <charset val="2"/>
      </rPr>
      <t>g</t>
    </r>
    <r>
      <rPr>
        <vertAlign val="subscript"/>
        <sz val="10"/>
        <rFont val="Palatino Linotype"/>
        <family val="1"/>
      </rPr>
      <t>k</t>
    </r>
    <r>
      <rPr>
        <sz val="10"/>
        <rFont val="Palatino Linotype"/>
        <family val="1"/>
      </rPr>
      <t>) =</t>
    </r>
  </si>
  <si>
    <r>
      <t>P</t>
    </r>
    <r>
      <rPr>
        <vertAlign val="subscript"/>
        <sz val="10"/>
        <rFont val="Palatino Linotype"/>
        <family val="1"/>
      </rPr>
      <t>Ad</t>
    </r>
    <r>
      <rPr>
        <sz val="10"/>
        <rFont val="Palatino Linotype"/>
        <family val="1"/>
      </rPr>
      <t>(q</t>
    </r>
    <r>
      <rPr>
        <vertAlign val="subscript"/>
        <sz val="10"/>
        <rFont val="Palatino Linotype"/>
        <family val="1"/>
      </rPr>
      <t>k</t>
    </r>
    <r>
      <rPr>
        <sz val="10"/>
        <rFont val="Palatino Linotype"/>
        <family val="1"/>
      </rPr>
      <t xml:space="preserve">)h = </t>
    </r>
    <r>
      <rPr>
        <sz val="10"/>
        <rFont val="Symbol"/>
        <family val="1"/>
        <charset val="2"/>
      </rPr>
      <t>g</t>
    </r>
    <r>
      <rPr>
        <vertAlign val="subscript"/>
        <sz val="10"/>
        <rFont val="Palatino Linotype"/>
        <family val="1"/>
      </rPr>
      <t>Q</t>
    </r>
    <r>
      <rPr>
        <sz val="10"/>
        <rFont val="Palatino Linotype"/>
        <family val="1"/>
      </rPr>
      <t xml:space="preserve"> PA(q</t>
    </r>
    <r>
      <rPr>
        <vertAlign val="subscript"/>
        <sz val="10"/>
        <rFont val="Palatino Linotype"/>
        <family val="1"/>
      </rPr>
      <t>k</t>
    </r>
    <r>
      <rPr>
        <sz val="10"/>
        <rFont val="Palatino Linotype"/>
        <family val="1"/>
      </rPr>
      <t>)h =</t>
    </r>
  </si>
  <si>
    <r>
      <t>P</t>
    </r>
    <r>
      <rPr>
        <vertAlign val="subscript"/>
        <sz val="10"/>
        <rFont val="Palatino Linotype"/>
        <family val="1"/>
      </rPr>
      <t>Ad</t>
    </r>
    <r>
      <rPr>
        <sz val="10"/>
        <rFont val="Palatino Linotype"/>
        <family val="1"/>
      </rPr>
      <t>(q</t>
    </r>
    <r>
      <rPr>
        <vertAlign val="subscript"/>
        <sz val="10"/>
        <rFont val="Palatino Linotype"/>
        <family val="1"/>
      </rPr>
      <t>k</t>
    </r>
    <r>
      <rPr>
        <sz val="10"/>
        <rFont val="Palatino Linotype"/>
        <family val="1"/>
      </rPr>
      <t xml:space="preserve">)v = </t>
    </r>
    <r>
      <rPr>
        <sz val="10"/>
        <rFont val="Symbol"/>
        <family val="1"/>
        <charset val="2"/>
      </rPr>
      <t>g</t>
    </r>
    <r>
      <rPr>
        <vertAlign val="subscript"/>
        <sz val="10"/>
        <rFont val="Palatino Linotype"/>
        <family val="1"/>
      </rPr>
      <t>Q</t>
    </r>
    <r>
      <rPr>
        <sz val="10"/>
        <rFont val="Palatino Linotype"/>
        <family val="1"/>
      </rPr>
      <t xml:space="preserve"> P</t>
    </r>
    <r>
      <rPr>
        <vertAlign val="subscript"/>
        <sz val="10"/>
        <rFont val="Palatino Linotype"/>
        <family val="1"/>
      </rPr>
      <t>A</t>
    </r>
    <r>
      <rPr>
        <sz val="10"/>
        <rFont val="Palatino Linotype"/>
        <family val="1"/>
      </rPr>
      <t>(qk)v =</t>
    </r>
  </si>
  <si>
    <r>
      <t>P</t>
    </r>
    <r>
      <rPr>
        <vertAlign val="subscript"/>
        <sz val="10"/>
        <rFont val="Palatino Linotype"/>
        <family val="1"/>
      </rPr>
      <t>Ad</t>
    </r>
    <r>
      <rPr>
        <sz val="10"/>
        <rFont val="Palatino Linotype"/>
        <family val="1"/>
      </rPr>
      <t>(</t>
    </r>
    <r>
      <rPr>
        <sz val="10"/>
        <rFont val="Symbol"/>
        <family val="1"/>
        <charset val="2"/>
      </rPr>
      <t>g</t>
    </r>
    <r>
      <rPr>
        <vertAlign val="subscript"/>
        <sz val="10"/>
        <rFont val="Palatino Linotype"/>
        <family val="1"/>
      </rPr>
      <t>k</t>
    </r>
    <r>
      <rPr>
        <sz val="10"/>
        <rFont val="Palatino Linotype"/>
        <family val="1"/>
      </rPr>
      <t xml:space="preserve">)h = </t>
    </r>
    <r>
      <rPr>
        <sz val="10"/>
        <rFont val="Symbol"/>
        <family val="1"/>
        <charset val="2"/>
      </rPr>
      <t>g</t>
    </r>
    <r>
      <rPr>
        <vertAlign val="subscript"/>
        <sz val="10"/>
        <rFont val="Palatino Linotype"/>
        <family val="1"/>
      </rPr>
      <t>G1</t>
    </r>
    <r>
      <rPr>
        <sz val="10"/>
        <rFont val="Palatino Linotype"/>
        <family val="1"/>
      </rPr>
      <t xml:space="preserve"> P</t>
    </r>
    <r>
      <rPr>
        <vertAlign val="subscript"/>
        <sz val="10"/>
        <rFont val="Palatino Linotype"/>
        <family val="1"/>
      </rPr>
      <t>A</t>
    </r>
    <r>
      <rPr>
        <sz val="10"/>
        <rFont val="Palatino Linotype"/>
        <family val="1"/>
      </rPr>
      <t>(</t>
    </r>
    <r>
      <rPr>
        <sz val="10"/>
        <rFont val="Symbol"/>
        <family val="1"/>
        <charset val="2"/>
      </rPr>
      <t>g</t>
    </r>
    <r>
      <rPr>
        <vertAlign val="subscript"/>
        <sz val="10"/>
        <rFont val="Palatino Linotype"/>
        <family val="1"/>
      </rPr>
      <t>k</t>
    </r>
    <r>
      <rPr>
        <sz val="10"/>
        <rFont val="Palatino Linotype"/>
        <family val="1"/>
      </rPr>
      <t>)h =</t>
    </r>
  </si>
  <si>
    <r>
      <t>P</t>
    </r>
    <r>
      <rPr>
        <vertAlign val="subscript"/>
        <sz val="10"/>
        <rFont val="Palatino Linotype"/>
        <family val="1"/>
      </rPr>
      <t>Ad</t>
    </r>
    <r>
      <rPr>
        <sz val="10"/>
        <rFont val="Palatino Linotype"/>
        <family val="1"/>
      </rPr>
      <t>(</t>
    </r>
    <r>
      <rPr>
        <sz val="10"/>
        <rFont val="Symbol"/>
        <family val="1"/>
        <charset val="2"/>
      </rPr>
      <t>g</t>
    </r>
    <r>
      <rPr>
        <vertAlign val="subscript"/>
        <sz val="10"/>
        <rFont val="Palatino Linotype"/>
        <family val="1"/>
      </rPr>
      <t>k</t>
    </r>
    <r>
      <rPr>
        <sz val="10"/>
        <rFont val="Palatino Linotype"/>
        <family val="1"/>
      </rPr>
      <t xml:space="preserve">)v = </t>
    </r>
    <r>
      <rPr>
        <sz val="10"/>
        <rFont val="Symbol"/>
        <family val="1"/>
        <charset val="2"/>
      </rPr>
      <t>g</t>
    </r>
    <r>
      <rPr>
        <vertAlign val="subscript"/>
        <sz val="10"/>
        <rFont val="Palatino Linotype"/>
        <family val="1"/>
      </rPr>
      <t>G1</t>
    </r>
    <r>
      <rPr>
        <sz val="10"/>
        <rFont val="Palatino Linotype"/>
        <family val="1"/>
      </rPr>
      <t xml:space="preserve"> P</t>
    </r>
    <r>
      <rPr>
        <vertAlign val="subscript"/>
        <sz val="10"/>
        <rFont val="Palatino Linotype"/>
        <family val="1"/>
      </rPr>
      <t>A</t>
    </r>
    <r>
      <rPr>
        <sz val="10"/>
        <rFont val="Palatino Linotype"/>
        <family val="1"/>
      </rPr>
      <t>(</t>
    </r>
    <r>
      <rPr>
        <sz val="10"/>
        <rFont val="Symbol"/>
        <family val="1"/>
        <charset val="2"/>
      </rPr>
      <t>g</t>
    </r>
    <r>
      <rPr>
        <vertAlign val="subscript"/>
        <sz val="10"/>
        <rFont val="Palatino Linotype"/>
        <family val="1"/>
      </rPr>
      <t>k</t>
    </r>
    <r>
      <rPr>
        <sz val="10"/>
        <rFont val="Palatino Linotype"/>
        <family val="1"/>
      </rPr>
      <t>)v =</t>
    </r>
  </si>
  <si>
    <r>
      <t>componente orizz. di P</t>
    </r>
    <r>
      <rPr>
        <vertAlign val="subscript"/>
        <sz val="10"/>
        <rFont val="Palatino Linotype"/>
        <family val="1"/>
      </rPr>
      <t>Ad</t>
    </r>
    <r>
      <rPr>
        <sz val="10"/>
        <rFont val="Palatino Linotype"/>
        <family val="1"/>
      </rPr>
      <t>(q</t>
    </r>
    <r>
      <rPr>
        <vertAlign val="subscript"/>
        <sz val="10"/>
        <rFont val="Palatino Linotype"/>
        <family val="1"/>
      </rPr>
      <t>k</t>
    </r>
    <r>
      <rPr>
        <sz val="10"/>
        <rFont val="Palatino Linotype"/>
        <family val="1"/>
      </rPr>
      <t xml:space="preserve">) </t>
    </r>
  </si>
  <si>
    <r>
      <t>componente vert. di P</t>
    </r>
    <r>
      <rPr>
        <vertAlign val="subscript"/>
        <sz val="10"/>
        <rFont val="Palatino Linotype"/>
        <family val="1"/>
      </rPr>
      <t>Ad</t>
    </r>
    <r>
      <rPr>
        <sz val="10"/>
        <rFont val="Palatino Linotype"/>
        <family val="1"/>
      </rPr>
      <t>(q</t>
    </r>
    <r>
      <rPr>
        <vertAlign val="subscript"/>
        <sz val="10"/>
        <rFont val="Palatino Linotype"/>
        <family val="1"/>
      </rPr>
      <t>k</t>
    </r>
    <r>
      <rPr>
        <sz val="10"/>
        <rFont val="Palatino Linotype"/>
        <family val="1"/>
      </rPr>
      <t xml:space="preserve">) </t>
    </r>
  </si>
  <si>
    <r>
      <t>componente vert. di P</t>
    </r>
    <r>
      <rPr>
        <vertAlign val="subscript"/>
        <sz val="10"/>
        <rFont val="Palatino Linotype"/>
        <family val="1"/>
      </rPr>
      <t>Ad</t>
    </r>
    <r>
      <rPr>
        <sz val="10"/>
        <rFont val="Palatino Linotype"/>
        <family val="1"/>
      </rPr>
      <t>(</t>
    </r>
    <r>
      <rPr>
        <sz val="10"/>
        <rFont val="Symbol"/>
        <family val="1"/>
        <charset val="2"/>
      </rPr>
      <t>g</t>
    </r>
    <r>
      <rPr>
        <vertAlign val="subscript"/>
        <sz val="10"/>
        <rFont val="Palatino Linotype"/>
        <family val="1"/>
      </rPr>
      <t>k</t>
    </r>
    <r>
      <rPr>
        <sz val="10"/>
        <rFont val="Palatino Linotype"/>
        <family val="1"/>
      </rPr>
      <t xml:space="preserve">) </t>
    </r>
  </si>
  <si>
    <r>
      <t>P</t>
    </r>
    <r>
      <rPr>
        <vertAlign val="subscript"/>
        <sz val="10"/>
        <rFont val="Palatino Linotype"/>
        <family val="1"/>
      </rPr>
      <t>Ad</t>
    </r>
    <r>
      <rPr>
        <sz val="10"/>
        <rFont val="Palatino Linotype"/>
        <family val="1"/>
      </rPr>
      <t>(q</t>
    </r>
    <r>
      <rPr>
        <vertAlign val="subscript"/>
        <sz val="10"/>
        <rFont val="Palatino Linotype"/>
        <family val="1"/>
      </rPr>
      <t>k</t>
    </r>
    <r>
      <rPr>
        <sz val="10"/>
        <rFont val="Palatino Linotype"/>
        <family val="1"/>
      </rPr>
      <t>)</t>
    </r>
  </si>
  <si>
    <r>
      <t>P</t>
    </r>
    <r>
      <rPr>
        <vertAlign val="subscript"/>
        <sz val="10"/>
        <rFont val="Palatino Linotype"/>
        <family val="1"/>
      </rPr>
      <t>Ad</t>
    </r>
    <r>
      <rPr>
        <sz val="10"/>
        <rFont val="Palatino Linotype"/>
        <family val="1"/>
      </rPr>
      <t>(</t>
    </r>
    <r>
      <rPr>
        <sz val="10"/>
        <rFont val="Symbol"/>
        <family val="1"/>
        <charset val="2"/>
      </rPr>
      <t>g</t>
    </r>
    <r>
      <rPr>
        <vertAlign val="subscript"/>
        <sz val="10"/>
        <rFont val="Palatino Linotype"/>
        <family val="1"/>
      </rPr>
      <t>k</t>
    </r>
    <r>
      <rPr>
        <sz val="10"/>
        <rFont val="Palatino Linotype"/>
        <family val="1"/>
      </rPr>
      <t>)</t>
    </r>
  </si>
  <si>
    <t>Spinte in condizioni sismiche (i valori caratteristici e di progetto coincidenti)</t>
  </si>
  <si>
    <r>
      <t>P</t>
    </r>
    <r>
      <rPr>
        <vertAlign val="subscript"/>
        <sz val="10"/>
        <rFont val="Palatino Linotype"/>
        <family val="1"/>
      </rPr>
      <t>A</t>
    </r>
    <r>
      <rPr>
        <sz val="10"/>
        <rFont val="Palatino Linotype"/>
        <family val="1"/>
      </rPr>
      <t>(q</t>
    </r>
    <r>
      <rPr>
        <vertAlign val="subscript"/>
        <sz val="10"/>
        <rFont val="Palatino Linotype"/>
        <family val="1"/>
      </rPr>
      <t>k</t>
    </r>
    <r>
      <rPr>
        <sz val="10"/>
        <rFont val="Palatino Linotype"/>
        <family val="1"/>
      </rPr>
      <t>)h = P</t>
    </r>
    <r>
      <rPr>
        <vertAlign val="subscript"/>
        <sz val="10"/>
        <rFont val="Palatino Linotype"/>
        <family val="1"/>
      </rPr>
      <t>A</t>
    </r>
    <r>
      <rPr>
        <sz val="10"/>
        <rFont val="Palatino Linotype"/>
        <family val="1"/>
      </rPr>
      <t>(q</t>
    </r>
    <r>
      <rPr>
        <vertAlign val="subscript"/>
        <sz val="10"/>
        <rFont val="Palatino Linotype"/>
        <family val="1"/>
      </rPr>
      <t>k</t>
    </r>
    <r>
      <rPr>
        <sz val="10"/>
        <rFont val="Palatino Linotype"/>
        <family val="1"/>
      </rPr>
      <t>) cos</t>
    </r>
    <r>
      <rPr>
        <sz val="10"/>
        <rFont val="Symbol"/>
        <family val="1"/>
        <charset val="2"/>
      </rPr>
      <t>d</t>
    </r>
    <r>
      <rPr>
        <sz val="10"/>
        <rFont val="Palatino Linotype"/>
        <family val="1"/>
      </rPr>
      <t xml:space="preserve"> =</t>
    </r>
  </si>
  <si>
    <r>
      <t>P</t>
    </r>
    <r>
      <rPr>
        <vertAlign val="subscript"/>
        <sz val="10"/>
        <rFont val="Palatino Linotype"/>
        <family val="1"/>
      </rPr>
      <t>AE</t>
    </r>
    <r>
      <rPr>
        <sz val="10"/>
        <rFont val="Palatino Linotype"/>
        <family val="1"/>
      </rPr>
      <t>(q</t>
    </r>
    <r>
      <rPr>
        <vertAlign val="subscript"/>
        <sz val="10"/>
        <rFont val="Palatino Linotype"/>
        <family val="1"/>
      </rPr>
      <t>k</t>
    </r>
    <r>
      <rPr>
        <sz val="10"/>
        <rFont val="Palatino Linotype"/>
        <family val="1"/>
      </rPr>
      <t>)h = P</t>
    </r>
    <r>
      <rPr>
        <vertAlign val="subscript"/>
        <sz val="10"/>
        <rFont val="Palatino Linotype"/>
        <family val="1"/>
      </rPr>
      <t>AE</t>
    </r>
    <r>
      <rPr>
        <sz val="10"/>
        <rFont val="Palatino Linotype"/>
        <family val="1"/>
      </rPr>
      <t>(q</t>
    </r>
    <r>
      <rPr>
        <vertAlign val="subscript"/>
        <sz val="10"/>
        <rFont val="Palatino Linotype"/>
        <family val="1"/>
      </rPr>
      <t>k</t>
    </r>
    <r>
      <rPr>
        <sz val="10"/>
        <rFont val="Palatino Linotype"/>
        <family val="1"/>
      </rPr>
      <t>) cos</t>
    </r>
    <r>
      <rPr>
        <sz val="10"/>
        <rFont val="Symbol"/>
        <family val="1"/>
        <charset val="2"/>
      </rPr>
      <t>d</t>
    </r>
    <r>
      <rPr>
        <sz val="10"/>
        <rFont val="Palatino Linotype"/>
        <family val="1"/>
      </rPr>
      <t xml:space="preserve"> =</t>
    </r>
  </si>
  <si>
    <r>
      <t>P</t>
    </r>
    <r>
      <rPr>
        <vertAlign val="subscript"/>
        <sz val="10"/>
        <rFont val="Palatino Linotype"/>
        <family val="1"/>
      </rPr>
      <t>AE</t>
    </r>
    <r>
      <rPr>
        <sz val="10"/>
        <rFont val="Palatino Linotype"/>
        <family val="1"/>
      </rPr>
      <t>(q</t>
    </r>
    <r>
      <rPr>
        <vertAlign val="subscript"/>
        <sz val="10"/>
        <rFont val="Palatino Linotype"/>
        <family val="1"/>
      </rPr>
      <t>k</t>
    </r>
    <r>
      <rPr>
        <sz val="10"/>
        <rFont val="Palatino Linotype"/>
        <family val="1"/>
      </rPr>
      <t>)v = P</t>
    </r>
    <r>
      <rPr>
        <vertAlign val="subscript"/>
        <sz val="10"/>
        <rFont val="Palatino Linotype"/>
        <family val="1"/>
      </rPr>
      <t>AE</t>
    </r>
    <r>
      <rPr>
        <sz val="10"/>
        <rFont val="Palatino Linotype"/>
        <family val="1"/>
      </rPr>
      <t>(q</t>
    </r>
    <r>
      <rPr>
        <vertAlign val="subscript"/>
        <sz val="10"/>
        <rFont val="Palatino Linotype"/>
        <family val="1"/>
      </rPr>
      <t>k</t>
    </r>
    <r>
      <rPr>
        <sz val="10"/>
        <rFont val="Palatino Linotype"/>
        <family val="1"/>
      </rPr>
      <t>) sen</t>
    </r>
    <r>
      <rPr>
        <sz val="10"/>
        <rFont val="Symbol"/>
        <family val="1"/>
        <charset val="2"/>
      </rPr>
      <t>d</t>
    </r>
    <r>
      <rPr>
        <sz val="10"/>
        <rFont val="Palatino Linotype"/>
        <family val="1"/>
      </rPr>
      <t xml:space="preserve"> =</t>
    </r>
  </si>
  <si>
    <r>
      <t>P</t>
    </r>
    <r>
      <rPr>
        <vertAlign val="subscript"/>
        <sz val="10"/>
        <rFont val="Palatino Linotype"/>
        <family val="1"/>
      </rPr>
      <t>AE</t>
    </r>
    <r>
      <rPr>
        <sz val="10"/>
        <rFont val="Palatino Linotype"/>
        <family val="1"/>
      </rPr>
      <t>(</t>
    </r>
    <r>
      <rPr>
        <sz val="10"/>
        <rFont val="Symbol"/>
        <family val="1"/>
        <charset val="2"/>
      </rPr>
      <t>g</t>
    </r>
    <r>
      <rPr>
        <vertAlign val="subscript"/>
        <sz val="10"/>
        <rFont val="Palatino Linotype"/>
        <family val="1"/>
      </rPr>
      <t>k</t>
    </r>
    <r>
      <rPr>
        <sz val="10"/>
        <rFont val="Palatino Linotype"/>
        <family val="1"/>
      </rPr>
      <t>)h = P</t>
    </r>
    <r>
      <rPr>
        <vertAlign val="subscript"/>
        <sz val="10"/>
        <rFont val="Palatino Linotype"/>
        <family val="1"/>
      </rPr>
      <t>AE</t>
    </r>
    <r>
      <rPr>
        <sz val="10"/>
        <rFont val="Palatino Linotype"/>
        <family val="1"/>
      </rPr>
      <t>(</t>
    </r>
    <r>
      <rPr>
        <sz val="10"/>
        <rFont val="Symbol"/>
        <family val="1"/>
        <charset val="2"/>
      </rPr>
      <t>g</t>
    </r>
    <r>
      <rPr>
        <vertAlign val="subscript"/>
        <sz val="10"/>
        <rFont val="Palatino Linotype"/>
        <family val="1"/>
      </rPr>
      <t>k</t>
    </r>
    <r>
      <rPr>
        <sz val="10"/>
        <rFont val="Palatino Linotype"/>
        <family val="1"/>
      </rPr>
      <t>) cos</t>
    </r>
    <r>
      <rPr>
        <sz val="10"/>
        <rFont val="Symbol"/>
        <family val="1"/>
        <charset val="2"/>
      </rPr>
      <t>d</t>
    </r>
    <r>
      <rPr>
        <sz val="10"/>
        <rFont val="Palatino Linotype"/>
        <family val="1"/>
      </rPr>
      <t xml:space="preserve"> =</t>
    </r>
  </si>
  <si>
    <r>
      <t>P</t>
    </r>
    <r>
      <rPr>
        <vertAlign val="subscript"/>
        <sz val="10"/>
        <rFont val="Palatino Linotype"/>
        <family val="1"/>
      </rPr>
      <t>AE</t>
    </r>
    <r>
      <rPr>
        <sz val="10"/>
        <rFont val="Palatino Linotype"/>
        <family val="1"/>
      </rPr>
      <t>(</t>
    </r>
    <r>
      <rPr>
        <sz val="10"/>
        <rFont val="Symbol"/>
        <family val="1"/>
        <charset val="2"/>
      </rPr>
      <t>g</t>
    </r>
    <r>
      <rPr>
        <vertAlign val="subscript"/>
        <sz val="10"/>
        <rFont val="Palatino Linotype"/>
        <family val="1"/>
      </rPr>
      <t>k</t>
    </r>
    <r>
      <rPr>
        <sz val="10"/>
        <rFont val="Palatino Linotype"/>
        <family val="1"/>
      </rPr>
      <t>)v = P</t>
    </r>
    <r>
      <rPr>
        <vertAlign val="subscript"/>
        <sz val="10"/>
        <rFont val="Palatino Linotype"/>
        <family val="1"/>
      </rPr>
      <t>AE</t>
    </r>
    <r>
      <rPr>
        <sz val="10"/>
        <rFont val="Palatino Linotype"/>
        <family val="1"/>
      </rPr>
      <t>(</t>
    </r>
    <r>
      <rPr>
        <sz val="10"/>
        <rFont val="Symbol"/>
        <family val="1"/>
        <charset val="2"/>
      </rPr>
      <t>g</t>
    </r>
    <r>
      <rPr>
        <vertAlign val="subscript"/>
        <sz val="10"/>
        <rFont val="Palatino Linotype"/>
        <family val="1"/>
      </rPr>
      <t>k</t>
    </r>
    <r>
      <rPr>
        <sz val="10"/>
        <rFont val="Palatino Linotype"/>
        <family val="1"/>
      </rPr>
      <t>) sen</t>
    </r>
    <r>
      <rPr>
        <sz val="10"/>
        <rFont val="Symbol"/>
        <family val="1"/>
        <charset val="2"/>
      </rPr>
      <t>d</t>
    </r>
    <r>
      <rPr>
        <sz val="10"/>
        <rFont val="Palatino Linotype"/>
        <family val="1"/>
      </rPr>
      <t>=</t>
    </r>
  </si>
  <si>
    <r>
      <t>P</t>
    </r>
    <r>
      <rPr>
        <vertAlign val="subscript"/>
        <sz val="10"/>
        <rFont val="Palatino Linotype"/>
        <family val="1"/>
      </rPr>
      <t>AE</t>
    </r>
    <r>
      <rPr>
        <sz val="10"/>
        <rFont val="Palatino Linotype"/>
        <family val="1"/>
      </rPr>
      <t>(q</t>
    </r>
    <r>
      <rPr>
        <vertAlign val="subscript"/>
        <sz val="10"/>
        <rFont val="Palatino Linotype"/>
        <family val="1"/>
      </rPr>
      <t>k</t>
    </r>
    <r>
      <rPr>
        <sz val="10"/>
        <rFont val="Palatino Linotype"/>
        <family val="1"/>
      </rPr>
      <t>) = K</t>
    </r>
    <r>
      <rPr>
        <vertAlign val="subscript"/>
        <sz val="10"/>
        <rFont val="Palatino Linotype"/>
        <family val="1"/>
      </rPr>
      <t>AE</t>
    </r>
    <r>
      <rPr>
        <sz val="10"/>
        <rFont val="Palatino Linotype"/>
        <family val="1"/>
      </rPr>
      <t xml:space="preserve"> q</t>
    </r>
    <r>
      <rPr>
        <vertAlign val="subscript"/>
        <sz val="10"/>
        <rFont val="Palatino Linotype"/>
        <family val="1"/>
      </rPr>
      <t>k</t>
    </r>
    <r>
      <rPr>
        <sz val="10"/>
        <rFont val="Palatino Linotype"/>
        <family val="1"/>
      </rPr>
      <t xml:space="preserve"> (1-k</t>
    </r>
    <r>
      <rPr>
        <vertAlign val="subscript"/>
        <sz val="10"/>
        <rFont val="Palatino Linotype"/>
        <family val="1"/>
      </rPr>
      <t>v</t>
    </r>
    <r>
      <rPr>
        <sz val="10"/>
        <rFont val="Palatino Linotype"/>
        <family val="1"/>
      </rPr>
      <t>) H =</t>
    </r>
  </si>
  <si>
    <r>
      <t>P</t>
    </r>
    <r>
      <rPr>
        <vertAlign val="subscript"/>
        <sz val="10"/>
        <rFont val="Palatino Linotype"/>
        <family val="1"/>
      </rPr>
      <t>AE</t>
    </r>
    <r>
      <rPr>
        <sz val="10"/>
        <rFont val="Palatino Linotype"/>
        <family val="1"/>
      </rPr>
      <t>(</t>
    </r>
    <r>
      <rPr>
        <sz val="10"/>
        <rFont val="Symbol"/>
        <family val="1"/>
        <charset val="2"/>
      </rPr>
      <t>g</t>
    </r>
    <r>
      <rPr>
        <vertAlign val="subscript"/>
        <sz val="10"/>
        <rFont val="Palatino Linotype"/>
        <family val="1"/>
      </rPr>
      <t>k</t>
    </r>
    <r>
      <rPr>
        <sz val="10"/>
        <rFont val="Palatino Linotype"/>
        <family val="1"/>
      </rPr>
      <t>) = 0,5 K</t>
    </r>
    <r>
      <rPr>
        <vertAlign val="subscript"/>
        <sz val="10"/>
        <rFont val="Palatino Linotype"/>
        <family val="1"/>
      </rPr>
      <t>AE</t>
    </r>
    <r>
      <rPr>
        <sz val="10"/>
        <rFont val="Palatino Linotype"/>
        <family val="1"/>
      </rPr>
      <t xml:space="preserve"> </t>
    </r>
    <r>
      <rPr>
        <sz val="10"/>
        <rFont val="Symbol"/>
        <family val="1"/>
        <charset val="2"/>
      </rPr>
      <t>g</t>
    </r>
    <r>
      <rPr>
        <vertAlign val="subscript"/>
        <sz val="10"/>
        <rFont val="Palatino Linotype"/>
        <family val="1"/>
      </rPr>
      <t>k</t>
    </r>
    <r>
      <rPr>
        <sz val="10"/>
        <rFont val="Palatino Linotype"/>
        <family val="1"/>
      </rPr>
      <t xml:space="preserve"> (1-k</t>
    </r>
    <r>
      <rPr>
        <vertAlign val="subscript"/>
        <sz val="10"/>
        <rFont val="Palatino Linotype"/>
        <family val="1"/>
      </rPr>
      <t>v</t>
    </r>
    <r>
      <rPr>
        <sz val="10"/>
        <rFont val="Palatino Linotype"/>
        <family val="1"/>
      </rPr>
      <t>) H</t>
    </r>
    <r>
      <rPr>
        <vertAlign val="superscript"/>
        <sz val="10"/>
        <rFont val="Palatino Linotype"/>
        <family val="1"/>
      </rPr>
      <t>2</t>
    </r>
    <r>
      <rPr>
        <sz val="10"/>
        <rFont val="Palatino Linotype"/>
        <family val="1"/>
      </rPr>
      <t xml:space="preserve"> =</t>
    </r>
  </si>
  <si>
    <r>
      <rPr>
        <sz val="10"/>
        <rFont val="Symbol"/>
        <family val="1"/>
        <charset val="2"/>
      </rPr>
      <t>q</t>
    </r>
    <r>
      <rPr>
        <sz val="10"/>
        <rFont val="Palatino Linotype"/>
        <family val="1"/>
      </rPr>
      <t xml:space="preserve"> = </t>
    </r>
    <r>
      <rPr>
        <sz val="10"/>
        <rFont val="Symbol"/>
        <family val="1"/>
        <charset val="2"/>
      </rPr>
      <t>q</t>
    </r>
    <r>
      <rPr>
        <sz val="10"/>
        <rFont val="Palatino Linotype"/>
        <family val="1"/>
      </rPr>
      <t xml:space="preserve"> (-) =</t>
    </r>
  </si>
  <si>
    <r>
      <t>x</t>
    </r>
    <r>
      <rPr>
        <vertAlign val="subscript"/>
        <sz val="10"/>
        <rFont val="Palatino Linotype"/>
        <family val="1"/>
      </rPr>
      <t>PAE</t>
    </r>
    <r>
      <rPr>
        <sz val="10"/>
        <rFont val="Palatino Linotype"/>
        <family val="1"/>
      </rPr>
      <t xml:space="preserve"> =</t>
    </r>
  </si>
  <si>
    <r>
      <t>y</t>
    </r>
    <r>
      <rPr>
        <vertAlign val="subscript"/>
        <sz val="10"/>
        <rFont val="Palatino Linotype"/>
        <family val="1"/>
      </rPr>
      <t>PAE</t>
    </r>
    <r>
      <rPr>
        <sz val="10"/>
        <rFont val="Palatino Linotype"/>
        <family val="1"/>
      </rPr>
      <t xml:space="preserve"> =</t>
    </r>
  </si>
  <si>
    <r>
      <t>E</t>
    </r>
    <r>
      <rPr>
        <vertAlign val="subscript"/>
        <sz val="10"/>
        <rFont val="Palatino Linotype"/>
        <family val="1"/>
      </rPr>
      <t>d</t>
    </r>
    <r>
      <rPr>
        <sz val="10"/>
        <rFont val="Palatino Linotype"/>
        <family val="1"/>
      </rPr>
      <t xml:space="preserve"> = </t>
    </r>
    <r>
      <rPr>
        <sz val="10"/>
        <rFont val="Symbol"/>
        <family val="1"/>
        <charset val="2"/>
      </rPr>
      <t>S</t>
    </r>
    <r>
      <rPr>
        <sz val="10"/>
        <rFont val="Palatino Linotype"/>
        <family val="1"/>
      </rPr>
      <t>P</t>
    </r>
    <r>
      <rPr>
        <vertAlign val="subscript"/>
        <sz val="10"/>
        <rFont val="Palatino Linotype"/>
        <family val="1"/>
      </rPr>
      <t>AE,h</t>
    </r>
    <r>
      <rPr>
        <sz val="10"/>
        <rFont val="Palatino Linotype"/>
        <family val="1"/>
      </rPr>
      <t xml:space="preserve"> + </t>
    </r>
    <r>
      <rPr>
        <sz val="10"/>
        <rFont val="Symbol"/>
        <family val="1"/>
        <charset val="2"/>
      </rPr>
      <t>S</t>
    </r>
    <r>
      <rPr>
        <sz val="10"/>
        <rFont val="Palatino Linotype"/>
        <family val="1"/>
      </rPr>
      <t xml:space="preserve"> k</t>
    </r>
    <r>
      <rPr>
        <vertAlign val="subscript"/>
        <sz val="10"/>
        <rFont val="Palatino Linotype"/>
        <family val="1"/>
      </rPr>
      <t>h</t>
    </r>
    <r>
      <rPr>
        <sz val="10"/>
        <rFont val="Palatino Linotype"/>
        <family val="1"/>
      </rPr>
      <t xml:space="preserve"> W =</t>
    </r>
  </si>
  <si>
    <r>
      <rPr>
        <sz val="10"/>
        <rFont val="Symbol"/>
        <family val="1"/>
        <charset val="2"/>
      </rPr>
      <t>S</t>
    </r>
    <r>
      <rPr>
        <sz val="10"/>
        <rFont val="Palatino Linotype"/>
        <family val="1"/>
      </rPr>
      <t>P</t>
    </r>
    <r>
      <rPr>
        <vertAlign val="subscript"/>
        <sz val="10"/>
        <rFont val="Palatino Linotype"/>
        <family val="1"/>
      </rPr>
      <t>AE,h</t>
    </r>
    <r>
      <rPr>
        <sz val="10"/>
        <rFont val="Palatino Linotype"/>
        <family val="1"/>
      </rPr>
      <t xml:space="preserve"> =</t>
    </r>
  </si>
  <si>
    <r>
      <rPr>
        <sz val="10"/>
        <rFont val="Symbol"/>
        <family val="1"/>
        <charset val="2"/>
      </rPr>
      <t>S</t>
    </r>
    <r>
      <rPr>
        <sz val="10"/>
        <rFont val="Palatino Linotype"/>
        <family val="1"/>
      </rPr>
      <t>P</t>
    </r>
    <r>
      <rPr>
        <vertAlign val="subscript"/>
        <sz val="10"/>
        <rFont val="Palatino Linotype"/>
        <family val="1"/>
      </rPr>
      <t>AE,v</t>
    </r>
    <r>
      <rPr>
        <sz val="10"/>
        <rFont val="Palatino Linotype"/>
        <family val="1"/>
      </rPr>
      <t xml:space="preserve"> =</t>
    </r>
  </si>
  <si>
    <r>
      <t>R</t>
    </r>
    <r>
      <rPr>
        <vertAlign val="subscript"/>
        <sz val="10"/>
        <rFont val="Palatino Linotype"/>
        <family val="1"/>
      </rPr>
      <t>d</t>
    </r>
    <r>
      <rPr>
        <sz val="10"/>
        <rFont val="Palatino Linotype"/>
        <family val="1"/>
      </rPr>
      <t xml:space="preserve"> = (</t>
    </r>
    <r>
      <rPr>
        <sz val="10"/>
        <rFont val="Symbol"/>
        <family val="1"/>
        <charset val="2"/>
      </rPr>
      <t>S</t>
    </r>
    <r>
      <rPr>
        <sz val="10"/>
        <rFont val="Palatino Linotype"/>
        <family val="1"/>
      </rPr>
      <t>W(1-k</t>
    </r>
    <r>
      <rPr>
        <vertAlign val="subscript"/>
        <sz val="10"/>
        <rFont val="Palatino Linotype"/>
        <family val="1"/>
      </rPr>
      <t>v</t>
    </r>
    <r>
      <rPr>
        <sz val="10"/>
        <rFont val="Palatino Linotype"/>
        <family val="1"/>
      </rPr>
      <t xml:space="preserve">) + </t>
    </r>
    <r>
      <rPr>
        <sz val="10"/>
        <rFont val="Symbol"/>
        <family val="1"/>
        <charset val="2"/>
      </rPr>
      <t>S</t>
    </r>
    <r>
      <rPr>
        <sz val="10"/>
        <rFont val="Palatino Linotype"/>
        <family val="1"/>
      </rPr>
      <t>P</t>
    </r>
    <r>
      <rPr>
        <vertAlign val="subscript"/>
        <sz val="10"/>
        <rFont val="Palatino Linotype"/>
        <family val="1"/>
      </rPr>
      <t>AE,v</t>
    </r>
    <r>
      <rPr>
        <sz val="10"/>
        <rFont val="Palatino Linotype"/>
        <family val="1"/>
      </rPr>
      <t>) tan</t>
    </r>
    <r>
      <rPr>
        <sz val="10"/>
        <rFont val="Symbol"/>
        <family val="1"/>
        <charset val="2"/>
      </rPr>
      <t>d</t>
    </r>
    <r>
      <rPr>
        <sz val="10"/>
        <rFont val="Palatino Linotype"/>
        <family val="1"/>
      </rPr>
      <t xml:space="preserve"> / </t>
    </r>
    <r>
      <rPr>
        <sz val="10"/>
        <rFont val="Symbol"/>
        <family val="1"/>
        <charset val="2"/>
      </rPr>
      <t>g</t>
    </r>
    <r>
      <rPr>
        <vertAlign val="subscript"/>
        <sz val="10"/>
        <rFont val="Palatino Linotype"/>
        <family val="1"/>
      </rPr>
      <t>R</t>
    </r>
    <r>
      <rPr>
        <sz val="10"/>
        <rFont val="Palatino Linotype"/>
        <family val="1"/>
      </rPr>
      <t xml:space="preserve"> =</t>
    </r>
  </si>
  <si>
    <r>
      <t>E</t>
    </r>
    <r>
      <rPr>
        <vertAlign val="subscript"/>
        <sz val="10"/>
        <rFont val="Palatino Linotype"/>
        <family val="1"/>
      </rPr>
      <t>d</t>
    </r>
    <r>
      <rPr>
        <sz val="10"/>
        <rFont val="Palatino Linotype"/>
        <family val="1"/>
      </rPr>
      <t xml:space="preserve"> = M</t>
    </r>
    <r>
      <rPr>
        <vertAlign val="subscript"/>
        <sz val="10"/>
        <rFont val="Palatino Linotype"/>
        <family val="1"/>
      </rPr>
      <t>rib</t>
    </r>
    <r>
      <rPr>
        <sz val="10"/>
        <rFont val="Palatino Linotype"/>
        <family val="1"/>
      </rPr>
      <t xml:space="preserve"> = </t>
    </r>
    <r>
      <rPr>
        <sz val="10"/>
        <rFont val="Symbol"/>
        <family val="1"/>
        <charset val="2"/>
      </rPr>
      <t>S</t>
    </r>
    <r>
      <rPr>
        <sz val="10"/>
        <rFont val="Palatino Linotype"/>
        <family val="1"/>
      </rPr>
      <t>P</t>
    </r>
    <r>
      <rPr>
        <vertAlign val="subscript"/>
        <sz val="10"/>
        <rFont val="Palatino Linotype"/>
        <family val="1"/>
      </rPr>
      <t>AE,h</t>
    </r>
    <r>
      <rPr>
        <sz val="10"/>
        <rFont val="Palatino Linotype"/>
        <family val="1"/>
      </rPr>
      <t xml:space="preserve"> y</t>
    </r>
    <r>
      <rPr>
        <vertAlign val="subscript"/>
        <sz val="10"/>
        <rFont val="Palatino Linotype"/>
        <family val="1"/>
      </rPr>
      <t>PAE</t>
    </r>
    <r>
      <rPr>
        <sz val="10"/>
        <rFont val="Palatino Linotype"/>
        <family val="1"/>
      </rPr>
      <t xml:space="preserve"> - </t>
    </r>
    <r>
      <rPr>
        <sz val="10"/>
        <rFont val="Symbol"/>
        <family val="1"/>
        <charset val="2"/>
      </rPr>
      <t>S</t>
    </r>
    <r>
      <rPr>
        <sz val="10"/>
        <rFont val="Palatino Linotype"/>
        <family val="1"/>
      </rPr>
      <t>P</t>
    </r>
    <r>
      <rPr>
        <vertAlign val="subscript"/>
        <sz val="10"/>
        <rFont val="Palatino Linotype"/>
        <family val="1"/>
      </rPr>
      <t>AE,v</t>
    </r>
    <r>
      <rPr>
        <sz val="10"/>
        <rFont val="Palatino Linotype"/>
        <family val="1"/>
      </rPr>
      <t xml:space="preserve"> x</t>
    </r>
    <r>
      <rPr>
        <vertAlign val="subscript"/>
        <sz val="10"/>
        <rFont val="Palatino Linotype"/>
        <family val="1"/>
      </rPr>
      <t>PAE</t>
    </r>
    <r>
      <rPr>
        <sz val="10"/>
        <rFont val="Palatino Linotype"/>
        <family val="1"/>
      </rPr>
      <t>=</t>
    </r>
  </si>
  <si>
    <t>Azione di progetto = Momento ribaltante</t>
  </si>
  <si>
    <t>Resistenza di progetto = Momento stabilizzante</t>
  </si>
  <si>
    <r>
      <t>R</t>
    </r>
    <r>
      <rPr>
        <vertAlign val="subscript"/>
        <sz val="10"/>
        <rFont val="Palatino Linotype"/>
        <family val="1"/>
      </rPr>
      <t>d</t>
    </r>
    <r>
      <rPr>
        <sz val="10"/>
        <rFont val="Palatino Linotype"/>
        <family val="1"/>
      </rPr>
      <t xml:space="preserve"> = M</t>
    </r>
    <r>
      <rPr>
        <vertAlign val="subscript"/>
        <sz val="10"/>
        <rFont val="Palatino Linotype"/>
        <family val="1"/>
      </rPr>
      <t>stab</t>
    </r>
    <r>
      <rPr>
        <sz val="10"/>
        <rFont val="Palatino Linotype"/>
        <family val="1"/>
      </rPr>
      <t xml:space="preserve"> = </t>
    </r>
    <r>
      <rPr>
        <sz val="10"/>
        <rFont val="Symbol"/>
        <family val="1"/>
        <charset val="2"/>
      </rPr>
      <t>S</t>
    </r>
    <r>
      <rPr>
        <sz val="10"/>
        <rFont val="Palatino Linotype"/>
        <family val="1"/>
      </rPr>
      <t>(1-k</t>
    </r>
    <r>
      <rPr>
        <vertAlign val="subscript"/>
        <sz val="10"/>
        <rFont val="Palatino Linotype"/>
        <family val="1"/>
      </rPr>
      <t>v</t>
    </r>
    <r>
      <rPr>
        <sz val="10"/>
        <rFont val="Palatino Linotype"/>
        <family val="1"/>
      </rPr>
      <t>)W</t>
    </r>
    <r>
      <rPr>
        <vertAlign val="subscript"/>
        <sz val="10"/>
        <rFont val="Palatino Linotype"/>
        <family val="1"/>
      </rPr>
      <t>i</t>
    </r>
    <r>
      <rPr>
        <sz val="10"/>
        <rFont val="Palatino Linotype"/>
        <family val="1"/>
      </rPr>
      <t xml:space="preserve"> x</t>
    </r>
    <r>
      <rPr>
        <vertAlign val="subscript"/>
        <sz val="10"/>
        <rFont val="Palatino Linotype"/>
        <family val="1"/>
      </rPr>
      <t>W</t>
    </r>
    <r>
      <rPr>
        <sz val="10"/>
        <rFont val="Palatino Linotype"/>
        <family val="1"/>
      </rPr>
      <t xml:space="preserve"> - </t>
    </r>
    <r>
      <rPr>
        <sz val="10"/>
        <rFont val="Symbol"/>
        <family val="1"/>
        <charset val="2"/>
      </rPr>
      <t>S</t>
    </r>
    <r>
      <rPr>
        <sz val="10"/>
        <rFont val="Palatino Linotype"/>
        <family val="1"/>
      </rPr>
      <t>k</t>
    </r>
    <r>
      <rPr>
        <vertAlign val="subscript"/>
        <sz val="10"/>
        <rFont val="Palatino Linotype"/>
        <family val="1"/>
      </rPr>
      <t>h</t>
    </r>
    <r>
      <rPr>
        <sz val="10"/>
        <rFont val="Palatino Linotype"/>
        <family val="1"/>
      </rPr>
      <t>W</t>
    </r>
    <r>
      <rPr>
        <vertAlign val="subscript"/>
        <sz val="10"/>
        <rFont val="Palatino Linotype"/>
        <family val="1"/>
      </rPr>
      <t>i</t>
    </r>
    <r>
      <rPr>
        <sz val="10"/>
        <rFont val="Palatino Linotype"/>
        <family val="1"/>
      </rPr>
      <t xml:space="preserve"> y</t>
    </r>
    <r>
      <rPr>
        <vertAlign val="subscript"/>
        <sz val="10"/>
        <rFont val="Palatino Linotype"/>
        <family val="1"/>
      </rPr>
      <t>W</t>
    </r>
    <r>
      <rPr>
        <sz val="10"/>
        <rFont val="Palatino Linotype"/>
        <family val="1"/>
      </rPr>
      <t xml:space="preserve"> =</t>
    </r>
  </si>
  <si>
    <r>
      <t xml:space="preserve">H = </t>
    </r>
    <r>
      <rPr>
        <sz val="10"/>
        <rFont val="Symbol"/>
        <family val="1"/>
        <charset val="2"/>
      </rPr>
      <t>S</t>
    </r>
    <r>
      <rPr>
        <sz val="10"/>
        <rFont val="Palatino Linotype"/>
        <family val="1"/>
      </rPr>
      <t xml:space="preserve"> k</t>
    </r>
    <r>
      <rPr>
        <vertAlign val="subscript"/>
        <sz val="10"/>
        <rFont val="Palatino Linotype"/>
        <family val="1"/>
      </rPr>
      <t>h</t>
    </r>
    <r>
      <rPr>
        <sz val="10"/>
        <rFont val="Palatino Linotype"/>
        <family val="1"/>
      </rPr>
      <t xml:space="preserve"> W + </t>
    </r>
    <r>
      <rPr>
        <sz val="10"/>
        <rFont val="Symbol"/>
        <family val="1"/>
        <charset val="2"/>
      </rPr>
      <t>S</t>
    </r>
    <r>
      <rPr>
        <sz val="10"/>
        <rFont val="Palatino Linotype"/>
        <family val="1"/>
      </rPr>
      <t>P</t>
    </r>
    <r>
      <rPr>
        <vertAlign val="subscript"/>
        <sz val="10"/>
        <rFont val="Palatino Linotype"/>
        <family val="1"/>
      </rPr>
      <t>AE,h</t>
    </r>
    <r>
      <rPr>
        <sz val="10"/>
        <rFont val="Palatino Linotype"/>
        <family val="1"/>
      </rPr>
      <t xml:space="preserve"> =</t>
    </r>
  </si>
  <si>
    <r>
      <t xml:space="preserve">V = </t>
    </r>
    <r>
      <rPr>
        <sz val="10"/>
        <rFont val="Symbol"/>
        <family val="1"/>
        <charset val="2"/>
      </rPr>
      <t>S</t>
    </r>
    <r>
      <rPr>
        <sz val="10"/>
        <rFont val="Palatino Linotype"/>
        <family val="1"/>
      </rPr>
      <t xml:space="preserve"> W(1-k</t>
    </r>
    <r>
      <rPr>
        <vertAlign val="subscript"/>
        <sz val="10"/>
        <rFont val="Palatino Linotype"/>
        <family val="1"/>
      </rPr>
      <t>v</t>
    </r>
    <r>
      <rPr>
        <sz val="10"/>
        <rFont val="Palatino Linotype"/>
        <family val="1"/>
      </rPr>
      <t xml:space="preserve">) + </t>
    </r>
    <r>
      <rPr>
        <sz val="10"/>
        <rFont val="Symbol"/>
        <family val="1"/>
        <charset val="2"/>
      </rPr>
      <t>S</t>
    </r>
    <r>
      <rPr>
        <sz val="10"/>
        <rFont val="Palatino Linotype"/>
        <family val="1"/>
      </rPr>
      <t>P</t>
    </r>
    <r>
      <rPr>
        <vertAlign val="subscript"/>
        <sz val="10"/>
        <rFont val="Palatino Linotype"/>
        <family val="1"/>
      </rPr>
      <t>AE,v</t>
    </r>
    <r>
      <rPr>
        <sz val="10"/>
        <rFont val="Palatino Linotype"/>
        <family val="1"/>
      </rPr>
      <t xml:space="preserve"> =</t>
    </r>
  </si>
  <si>
    <t>Momento della risultante rispetto alla mezzeria della fondazione:</t>
  </si>
  <si>
    <t xml:space="preserve">M = </t>
  </si>
  <si>
    <t>positivo il senso orario</t>
  </si>
  <si>
    <t>e = M/V =</t>
  </si>
  <si>
    <t xml:space="preserve">Condizioni </t>
  </si>
  <si>
    <t>Ribaltamento</t>
  </si>
  <si>
    <t>Scorrimento</t>
  </si>
  <si>
    <r>
      <t>R</t>
    </r>
    <r>
      <rPr>
        <vertAlign val="subscript"/>
        <sz val="10"/>
        <rFont val="Palatino Linotype"/>
        <family val="1"/>
      </rPr>
      <t>d</t>
    </r>
  </si>
  <si>
    <r>
      <t>R</t>
    </r>
    <r>
      <rPr>
        <vertAlign val="subscript"/>
        <sz val="10"/>
        <rFont val="Palatino Linotype"/>
        <family val="1"/>
      </rPr>
      <t>d</t>
    </r>
    <r>
      <rPr>
        <sz val="10"/>
        <rFont val="Palatino Linotype"/>
        <family val="1"/>
      </rPr>
      <t>/E</t>
    </r>
    <r>
      <rPr>
        <vertAlign val="subscript"/>
        <sz val="10"/>
        <rFont val="Palatino Linotype"/>
        <family val="1"/>
      </rPr>
      <t>d</t>
    </r>
  </si>
  <si>
    <t>Carico limite</t>
  </si>
  <si>
    <t>Statiche</t>
  </si>
  <si>
    <t>Sismiche</t>
  </si>
  <si>
    <t>b (m)</t>
  </si>
  <si>
    <r>
      <t>d</t>
    </r>
    <r>
      <rPr>
        <vertAlign val="subscript"/>
        <sz val="10"/>
        <rFont val="Palatino Linotype"/>
        <family val="1"/>
      </rPr>
      <t>k</t>
    </r>
    <r>
      <rPr>
        <sz val="10"/>
        <rFont val="Symbol"/>
        <family val="1"/>
        <charset val="2"/>
      </rPr>
      <t xml:space="preserve"> = 0.75 f</t>
    </r>
    <r>
      <rPr>
        <sz val="10"/>
        <rFont val="Palatino Linotype"/>
        <family val="1"/>
      </rPr>
      <t>'</t>
    </r>
    <r>
      <rPr>
        <vertAlign val="subscript"/>
        <sz val="10"/>
        <rFont val="Palatino Linotype"/>
        <family val="1"/>
      </rPr>
      <t>k</t>
    </r>
    <r>
      <rPr>
        <sz val="10"/>
        <rFont val="Palatino Linotype"/>
        <family val="1"/>
      </rPr>
      <t xml:space="preserve"> =</t>
    </r>
  </si>
  <si>
    <t>linea 1</t>
  </si>
  <si>
    <t>(incognita da determinare)</t>
  </si>
  <si>
    <t>N.B. Le dimensioni della zattera di fondazione (b) sono condizionate dalla verifica allo scorrimento in condizioni statiche.</t>
  </si>
  <si>
    <t>Azione orizzontale di progetto:</t>
  </si>
  <si>
    <r>
      <t>tan</t>
    </r>
    <r>
      <rPr>
        <sz val="10"/>
        <rFont val="Symbol"/>
        <family val="1"/>
        <charset val="2"/>
      </rPr>
      <t>d</t>
    </r>
    <r>
      <rPr>
        <sz val="10"/>
        <rFont val="Palatino Linotype"/>
        <family val="1"/>
      </rPr>
      <t xml:space="preserve"> =</t>
    </r>
  </si>
  <si>
    <t xml:space="preserve"> </t>
  </si>
  <si>
    <t>coefficienti parziali sui parametri di resistenza del terreno (M1)</t>
  </si>
  <si>
    <r>
      <t xml:space="preserve">Il muro sostiene un terreno costituito da sabbia ghiaiosa incoerente di densità media con angolo di pendio </t>
    </r>
    <r>
      <rPr>
        <sz val="10"/>
        <rFont val="Symbol"/>
        <family val="1"/>
        <charset val="2"/>
      </rPr>
      <t>b</t>
    </r>
    <r>
      <rPr>
        <sz val="10"/>
        <rFont val="Palatino Linotype"/>
        <family val="1"/>
      </rPr>
      <t xml:space="preserve"> = 20°. Il terreno antistante il muro e quello di fondazione hanno le stesse caratteristiche del terreno sostenuto. La superficie di intradosso della soletta di fondazione del muro è gettata in opera a contatto con il terreno. Il livello di falda è molto al di sotto della zona di influenza del muro. </t>
    </r>
  </si>
  <si>
    <r>
      <t>Le verifiche degli stati limite ultimi in presenza di azioni sismiche devono essere eseguite ponendo pari a 1 i coefficienti parziali sulle azioni e sui parametri geotecnici e impiegando le resistenze di progetto, con i coefficienti parziali</t>
    </r>
    <r>
      <rPr>
        <sz val="10"/>
        <rFont val="Symbol"/>
        <family val="1"/>
        <charset val="2"/>
      </rPr>
      <t xml:space="preserve"> g</t>
    </r>
    <r>
      <rPr>
        <vertAlign val="subscript"/>
        <sz val="10"/>
        <rFont val="Palatino Linotype"/>
        <family val="1"/>
      </rPr>
      <t>R</t>
    </r>
    <r>
      <rPr>
        <sz val="10"/>
        <rFont val="Palatino Linotype"/>
        <family val="1"/>
      </rPr>
      <t xml:space="preserve"> indicati nel presente Capitolo 7, oppure con i </t>
    </r>
    <r>
      <rPr>
        <sz val="10"/>
        <rFont val="Symbol"/>
        <family val="1"/>
        <charset val="2"/>
      </rPr>
      <t>g</t>
    </r>
    <r>
      <rPr>
        <vertAlign val="subscript"/>
        <sz val="10"/>
        <rFont val="Palatino Linotype"/>
        <family val="1"/>
      </rPr>
      <t>R</t>
    </r>
    <r>
      <rPr>
        <sz val="10"/>
        <rFont val="Palatino Linotype"/>
        <family val="1"/>
      </rPr>
      <t xml:space="preserve"> indicati nel Capitolo 6 laddove non espressamente specificato. (</t>
    </r>
    <r>
      <rPr>
        <sz val="10"/>
        <rFont val="Calibri"/>
        <family val="2"/>
      </rPr>
      <t>§</t>
    </r>
    <r>
      <rPr>
        <sz val="10"/>
        <rFont val="Palatino Linotype"/>
        <family val="1"/>
      </rPr>
      <t xml:space="preserve"> 7.11.1.)</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</si>
</sst>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000"/>
    <numFmt numFmtId="166" formatCode="0.000"/>
  </numFmts>
  <fonts count="53" x14ac:knownFonts="1">
    <font>
      <sz val="11"/>
      <color theme="1"/>
      <name val="Calibri"/>
      <family val="2"/>
      <scheme val="minor"/>
    </font>
    <font>
      <b/>
      <sz val="10"/>
      <name val="Palatino Linotype"/>
      <family val="1"/>
    </font>
    <font>
      <sz val="10"/>
      <name val="Palatino Linotype"/>
      <family val="1"/>
    </font>
    <font>
      <sz val="10"/>
      <name val="Symbol"/>
      <family val="1"/>
      <charset val="2"/>
    </font>
    <font>
      <vertAlign val="subscript"/>
      <sz val="10"/>
      <name val="Palatino Linotype"/>
      <family val="1"/>
    </font>
    <font>
      <vertAlign val="superscript"/>
      <sz val="10"/>
      <name val="Palatino Linotype"/>
      <family val="1"/>
    </font>
    <font>
      <u/>
      <sz val="10"/>
      <name val="Palatino Linotype"/>
      <family val="1"/>
    </font>
    <font>
      <sz val="10"/>
      <name val="Calibri"/>
      <family val="2"/>
    </font>
    <font>
      <b/>
      <u/>
      <sz val="10"/>
      <name val="Palatino Linotype"/>
      <family val="1"/>
    </font>
    <font>
      <sz val="10"/>
      <color rgb="FFFF0000"/>
      <name val="Palatino Linotype"/>
      <family val="1"/>
    </font>
    <font>
      <sz val="10"/>
      <color rgb="FFFF0000"/>
      <name val="Symbol"/>
      <family val="1"/>
      <charset val="2"/>
    </font>
    <font>
      <vertAlign val="subscript"/>
      <sz val="10"/>
      <color rgb="FFFF0000"/>
      <name val="Palatino Linotype"/>
      <family val="1"/>
    </font>
    <font>
      <vertAlign val="subscript"/>
      <sz val="11"/>
      <color theme="1"/>
      <name val="Calibri"/>
      <family val="2"/>
      <scheme val="minor"/>
    </font>
    <font>
      <sz val="10"/>
      <name val="Calibri"/>
      <family val="2"/>
      <scheme val="minor"/>
    </font>
    <font>
      <sz val="11"/>
      <name val="Calibri"/>
      <family val="2"/>
      <scheme val="minor"/>
    </font>
    <font>
      <b/>
      <sz val="7"/>
      <name val="Times New Roman"/>
      <family val="1"/>
    </font>
    <font>
      <vertAlign val="subscript"/>
      <sz val="10"/>
      <name val="Symbol"/>
      <family val="1"/>
      <charset val="2"/>
    </font>
    <font>
      <vertAlign val="subscript"/>
      <sz val="10"/>
      <name val="Cambria"/>
      <family val="1"/>
    </font>
    <font>
      <sz val="12"/>
      <color theme="1"/>
      <name val="Palatino Linotype"/>
      <family val="1"/>
    </font>
    <font>
      <sz val="10"/>
      <color theme="1"/>
      <name val="Symbol"/>
      <family val="1"/>
      <charset val="2"/>
    </font>
    <font>
      <vertAlign val="subscript"/>
      <sz val="10"/>
      <color theme="1"/>
      <name val="Symbol"/>
      <family val="1"/>
      <charset val="2"/>
    </font>
    <font>
      <sz val="10"/>
      <color theme="1"/>
      <name val="Palatino Linotype"/>
      <family val="1"/>
    </font>
    <font>
      <vertAlign val="subscript"/>
      <sz val="10"/>
      <color theme="1"/>
      <name val="Times New Roman"/>
      <family val="1"/>
    </font>
    <font>
      <sz val="10"/>
      <color theme="1"/>
      <name val="Times New Roman"/>
      <family val="1"/>
    </font>
    <font>
      <vertAlign val="subscript"/>
      <sz val="10"/>
      <color theme="1"/>
      <name val="Palatino Linotype"/>
      <family val="1"/>
    </font>
    <font>
      <sz val="10"/>
      <name val="Bookman Old Style"/>
      <family val="1"/>
    </font>
    <font>
      <b/>
      <sz val="10"/>
      <color indexed="63"/>
      <name val="Palatino Linotype"/>
      <family val="1"/>
    </font>
    <font>
      <sz val="10"/>
      <color indexed="63"/>
      <name val="Palatino Linotype"/>
      <family val="1"/>
    </font>
    <font>
      <vertAlign val="subscript"/>
      <sz val="10"/>
      <color indexed="63"/>
      <name val="Palatino Linotype"/>
      <family val="1"/>
    </font>
    <font>
      <sz val="10"/>
      <color indexed="63"/>
      <name val="Times New Roman"/>
      <family val="1"/>
    </font>
    <font>
      <vertAlign val="subscript"/>
      <sz val="10"/>
      <color indexed="63"/>
      <name val="Times New Roman"/>
      <family val="1"/>
    </font>
    <font>
      <sz val="10"/>
      <color indexed="63"/>
      <name val="Symbol"/>
      <family val="1"/>
      <charset val="2"/>
    </font>
    <font>
      <vertAlign val="superscript"/>
      <sz val="10"/>
      <color indexed="63"/>
      <name val="Palatino Linotype"/>
      <family val="1"/>
    </font>
    <font>
      <b/>
      <sz val="10"/>
      <name val="Calibri"/>
      <family val="2"/>
    </font>
    <font>
      <sz val="10"/>
      <color indexed="63"/>
      <name val="Calibri"/>
      <family val="2"/>
    </font>
    <font>
      <vertAlign val="superscript"/>
      <sz val="10"/>
      <name val="Symbol"/>
      <family val="1"/>
      <charset val="2"/>
    </font>
    <font>
      <b/>
      <vertAlign val="subscript"/>
      <sz val="10"/>
      <color indexed="63"/>
      <name val="Palatino Linotype"/>
      <family val="1"/>
    </font>
    <font>
      <sz val="9"/>
      <name val="Palatino Linotype"/>
      <family val="1"/>
    </font>
    <font>
      <vertAlign val="subscript"/>
      <sz val="9"/>
      <name val="Palatino Linotype"/>
      <family val="1"/>
    </font>
    <font>
      <sz val="9"/>
      <name val="Symbol"/>
      <family val="1"/>
      <charset val="2"/>
    </font>
    <font>
      <vertAlign val="subscript"/>
      <sz val="9"/>
      <name val="Symbol"/>
      <family val="1"/>
      <charset val="2"/>
    </font>
    <font>
      <sz val="10"/>
      <name val="Tahoma"/>
      <family val="2"/>
    </font>
    <font>
      <b/>
      <vertAlign val="subscript"/>
      <sz val="10"/>
      <name val="Palatino Linotype"/>
      <family val="1"/>
    </font>
    <font>
      <sz val="10"/>
      <name val="Arial"/>
      <family val="2"/>
    </font>
    <font>
      <sz val="14"/>
      <name val="Symbol"/>
      <family val="1"/>
      <charset val="2"/>
    </font>
    <font>
      <sz val="14"/>
      <name val="Palatino Linotype"/>
      <family val="1"/>
    </font>
    <font>
      <sz val="12"/>
      <name val="Symbol"/>
      <family val="1"/>
      <charset val="2"/>
    </font>
    <font>
      <i/>
      <sz val="11"/>
      <name val="Palatino Linotype"/>
      <family val="1"/>
    </font>
    <font>
      <b/>
      <sz val="11"/>
      <name val="Palatino Linotype"/>
      <family val="1"/>
    </font>
    <font>
      <i/>
      <vertAlign val="subscript"/>
      <sz val="11"/>
      <name val="Palatino Linotype"/>
      <family val="1"/>
    </font>
    <font>
      <b/>
      <sz val="10"/>
      <name val="Symbol"/>
      <family val="1"/>
      <charset val="2"/>
    </font>
    <font>
      <sz val="11"/>
      <color theme="1"/>
      <name val="Symbol"/>
      <family val="1"/>
      <charset val="2"/>
    </font>
    <font>
      <vertAlign val="superscript"/>
      <sz val="11"/>
      <color theme="1"/>
      <name val="Calibri"/>
      <family val="2"/>
      <scheme val="minor"/>
    </font>
  </fonts>
  <fills count="3">
    <fill>
      <patternFill patternType="none"/>
    </fill>
    <fill>
      <patternFill patternType="gray125"/>
    </fill>
    <fill>
      <patternFill patternType="solid">
        <fgColor theme="0"/>
        <bgColor indexed="64"/>
      </patternFill>
    </fill>
  </fills>
  <borders count="17">
    <border>
      <left/>
      <right/>
      <top/>
      <bottom/>
      <diagonal/>
    </border>
    <border>
      <left/>
      <right/>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s>
  <cellStyleXfs count="1">
    <xf numFmtId="0" fontId="0" fillId="0" borderId="0"/>
  </cellStyleXfs>
  <cellXfs count="248">
    <xf numFmtId="0" fontId="0" fillId="0" borderId="0" xfId="0"/>
    <xf numFmtId="0" fontId="1" fillId="0" borderId="0" xfId="0" applyFont="1"/>
    <xf numFmtId="0" fontId="2" fillId="0" borderId="0" xfId="0" applyFont="1"/>
    <xf numFmtId="0" fontId="3" fillId="0" borderId="0" xfId="0" applyFont="1"/>
    <xf numFmtId="0" fontId="2" fillId="0" borderId="0" xfId="0" applyFont="1" applyAlignment="1">
      <alignment horizontal="right"/>
    </xf>
    <xf numFmtId="164" fontId="2" fillId="0" borderId="0" xfId="0" applyNumberFormat="1" applyFont="1"/>
    <xf numFmtId="0" fontId="3" fillId="0" borderId="0" xfId="0" applyFont="1" applyAlignment="1">
      <alignment horizontal="left"/>
    </xf>
    <xf numFmtId="0" fontId="2" fillId="0" borderId="0" xfId="0" applyFont="1" applyAlignment="1">
      <alignment horizontal="center"/>
    </xf>
    <xf numFmtId="0" fontId="6" fillId="0" borderId="0" xfId="0" applyFont="1"/>
    <xf numFmtId="0" fontId="8" fillId="0" borderId="0" xfId="0" applyFont="1"/>
    <xf numFmtId="0" fontId="3" fillId="0" borderId="0" xfId="0" applyFont="1" applyAlignment="1">
      <alignment horizontal="right"/>
    </xf>
    <xf numFmtId="165" fontId="2" fillId="0" borderId="0" xfId="0" applyNumberFormat="1" applyFont="1"/>
    <xf numFmtId="1" fontId="2" fillId="0" borderId="0" xfId="0" applyNumberFormat="1" applyFont="1"/>
    <xf numFmtId="0" fontId="2" fillId="0" borderId="0" xfId="0" quotePrefix="1" applyFont="1"/>
    <xf numFmtId="166" fontId="2" fillId="0" borderId="0" xfId="0" applyNumberFormat="1" applyFont="1"/>
    <xf numFmtId="2" fontId="2" fillId="0" borderId="0" xfId="0" applyNumberFormat="1" applyFont="1"/>
    <xf numFmtId="0" fontId="9" fillId="0" borderId="0" xfId="0" applyFont="1"/>
    <xf numFmtId="2" fontId="2" fillId="0" borderId="0" xfId="0" applyNumberFormat="1" applyFont="1" applyAlignment="1">
      <alignment horizontal="center"/>
    </xf>
    <xf numFmtId="164" fontId="2" fillId="0" borderId="0" xfId="0" applyNumberFormat="1" applyFont="1" applyAlignment="1">
      <alignment horizontal="center"/>
    </xf>
    <xf numFmtId="164" fontId="2" fillId="0" borderId="1" xfId="0" applyNumberFormat="1" applyFont="1" applyBorder="1" applyAlignment="1">
      <alignment horizontal="center"/>
    </xf>
    <xf numFmtId="2" fontId="9" fillId="0" borderId="0" xfId="0" applyNumberFormat="1" applyFont="1"/>
    <xf numFmtId="165" fontId="2" fillId="0" borderId="0" xfId="0" applyNumberFormat="1" applyFont="1" applyAlignment="1">
      <alignment horizontal="right"/>
    </xf>
    <xf numFmtId="0" fontId="1" fillId="0" borderId="0" xfId="0" applyFont="1" applyAlignment="1">
      <alignment horizontal="left"/>
    </xf>
    <xf numFmtId="0" fontId="2" fillId="0" borderId="0" xfId="0" quotePrefix="1" applyFont="1" applyAlignment="1">
      <alignment horizontal="left"/>
    </xf>
    <xf numFmtId="166" fontId="2" fillId="0" borderId="0" xfId="0" applyNumberFormat="1" applyFont="1" applyAlignment="1">
      <alignment horizontal="right"/>
    </xf>
    <xf numFmtId="0" fontId="2" fillId="0" borderId="0" xfId="0" applyFont="1" applyAlignment="1">
      <alignment horizontal="center"/>
    </xf>
    <xf numFmtId="0" fontId="10" fillId="0" borderId="0" xfId="0" applyFont="1" applyAlignment="1">
      <alignment horizontal="left"/>
    </xf>
    <xf numFmtId="0" fontId="2" fillId="0" borderId="0" xfId="0" applyFont="1" applyAlignment="1">
      <alignment horizontal="center"/>
    </xf>
    <xf numFmtId="0" fontId="2" fillId="0" borderId="0" xfId="0" applyFont="1" applyAlignment="1">
      <alignment horizontal="left"/>
    </xf>
    <xf numFmtId="2" fontId="0" fillId="0" borderId="0" xfId="0" applyNumberFormat="1" applyAlignment="1">
      <alignment horizontal="center"/>
    </xf>
    <xf numFmtId="0" fontId="0" fillId="0" borderId="0" xfId="0" applyAlignment="1">
      <alignment horizontal="center"/>
    </xf>
    <xf numFmtId="0" fontId="0" fillId="0" borderId="0" xfId="0" applyAlignment="1">
      <alignment horizontal="center" vertical="center"/>
    </xf>
    <xf numFmtId="164" fontId="2" fillId="0" borderId="0" xfId="0" applyNumberFormat="1" applyFont="1" applyBorder="1" applyAlignment="1">
      <alignment horizontal="center"/>
    </xf>
    <xf numFmtId="0" fontId="13" fillId="0" borderId="0" xfId="0" applyFont="1" applyAlignment="1">
      <alignment horizontal="center"/>
    </xf>
    <xf numFmtId="0" fontId="14" fillId="0" borderId="0" xfId="0" applyFont="1" applyAlignment="1">
      <alignment horizontal="center"/>
    </xf>
    <xf numFmtId="2" fontId="14" fillId="0" borderId="0" xfId="0" applyNumberFormat="1" applyFont="1" applyAlignment="1">
      <alignment horizontal="center"/>
    </xf>
    <xf numFmtId="0" fontId="0" fillId="0" borderId="0" xfId="0" applyFont="1"/>
    <xf numFmtId="0" fontId="2" fillId="0" borderId="0" xfId="0" applyFont="1" applyAlignment="1">
      <alignment wrapText="1"/>
    </xf>
    <xf numFmtId="0" fontId="0" fillId="0" borderId="0" xfId="0" applyAlignment="1">
      <alignment horizontal="center" vertical="center"/>
    </xf>
    <xf numFmtId="0" fontId="2" fillId="0" borderId="0" xfId="0" applyFont="1" applyAlignment="1">
      <alignment horizontal="center"/>
    </xf>
    <xf numFmtId="0" fontId="14" fillId="0" borderId="0" xfId="0" applyFont="1" applyAlignment="1">
      <alignment horizontal="center"/>
    </xf>
    <xf numFmtId="164" fontId="0" fillId="0" borderId="0" xfId="0" applyNumberFormat="1" applyAlignment="1">
      <alignment horizontal="center"/>
    </xf>
    <xf numFmtId="0" fontId="2" fillId="0" borderId="0" xfId="0" quotePrefix="1" applyFont="1" applyAlignment="1">
      <alignment horizontal="center"/>
    </xf>
    <xf numFmtId="0" fontId="2" fillId="0" borderId="0" xfId="0" applyFont="1" applyAlignment="1">
      <alignment wrapText="1"/>
    </xf>
    <xf numFmtId="0" fontId="2" fillId="0" borderId="0" xfId="0" applyFont="1" applyAlignment="1">
      <alignment horizontal="center"/>
    </xf>
    <xf numFmtId="0" fontId="2" fillId="0" borderId="0" xfId="0" applyFont="1" applyAlignment="1"/>
    <xf numFmtId="0" fontId="0" fillId="0" borderId="0" xfId="0" applyAlignment="1"/>
    <xf numFmtId="166" fontId="2" fillId="0" borderId="0" xfId="0" applyNumberFormat="1" applyFont="1" applyBorder="1" applyAlignment="1">
      <alignment horizontal="center"/>
    </xf>
    <xf numFmtId="166" fontId="2" fillId="0" borderId="0" xfId="0" applyNumberFormat="1" applyFont="1" applyAlignment="1">
      <alignment horizontal="center"/>
    </xf>
    <xf numFmtId="0" fontId="2" fillId="0" borderId="0" xfId="0" applyFont="1" applyBorder="1"/>
    <xf numFmtId="0" fontId="2" fillId="0" borderId="0" xfId="0" applyFont="1" applyBorder="1" applyAlignment="1">
      <alignment horizontal="center"/>
    </xf>
    <xf numFmtId="0" fontId="6" fillId="0" borderId="0" xfId="0" applyFont="1" applyAlignment="1"/>
    <xf numFmtId="0" fontId="18" fillId="0" borderId="0" xfId="0" applyFont="1"/>
    <xf numFmtId="0" fontId="2" fillId="0" borderId="0" xfId="0" applyFont="1" applyAlignment="1">
      <alignment horizontal="center"/>
    </xf>
    <xf numFmtId="0" fontId="19" fillId="0" borderId="0" xfId="0" applyFont="1"/>
    <xf numFmtId="0" fontId="19" fillId="0" borderId="0" xfId="0" applyFont="1" applyAlignment="1">
      <alignment horizontal="justify" vertical="center"/>
    </xf>
    <xf numFmtId="0" fontId="2" fillId="0" borderId="0" xfId="0" applyFont="1" applyAlignment="1">
      <alignment horizontal="center"/>
    </xf>
    <xf numFmtId="0" fontId="2" fillId="0" borderId="0" xfId="0" applyFont="1" applyAlignment="1">
      <alignment wrapText="1"/>
    </xf>
    <xf numFmtId="2" fontId="2" fillId="0" borderId="0" xfId="0" applyNumberFormat="1" applyFont="1" applyAlignment="1">
      <alignment horizontal="right"/>
    </xf>
    <xf numFmtId="2" fontId="2" fillId="0" borderId="1" xfId="0" applyNumberFormat="1" applyFont="1" applyBorder="1"/>
    <xf numFmtId="2" fontId="2" fillId="0" borderId="0" xfId="0" applyNumberFormat="1" applyFont="1" applyAlignment="1">
      <alignment horizontal="left"/>
    </xf>
    <xf numFmtId="0" fontId="19" fillId="0" borderId="0" xfId="0" applyFont="1" applyAlignment="1">
      <alignment horizontal="left" vertical="center"/>
    </xf>
    <xf numFmtId="0" fontId="2" fillId="0" borderId="0" xfId="0" applyNumberFormat="1" applyFont="1"/>
    <xf numFmtId="0" fontId="2" fillId="0" borderId="5"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2" fillId="0" borderId="8" xfId="0" applyFont="1" applyBorder="1" applyAlignment="1">
      <alignment horizontal="center"/>
    </xf>
    <xf numFmtId="0" fontId="2" fillId="0" borderId="9" xfId="0" applyFont="1" applyBorder="1" applyAlignment="1">
      <alignment horizontal="center"/>
    </xf>
    <xf numFmtId="0" fontId="2" fillId="0" borderId="10" xfId="0" applyFont="1" applyBorder="1" applyAlignment="1">
      <alignment horizontal="center"/>
    </xf>
    <xf numFmtId="2" fontId="2" fillId="0" borderId="5" xfId="0" applyNumberFormat="1" applyFont="1" applyBorder="1" applyAlignment="1">
      <alignment horizontal="center"/>
    </xf>
    <xf numFmtId="2" fontId="2" fillId="0" borderId="6" xfId="0" applyNumberFormat="1" applyFont="1" applyBorder="1" applyAlignment="1">
      <alignment horizontal="center"/>
    </xf>
    <xf numFmtId="166" fontId="2" fillId="0" borderId="7" xfId="0" applyNumberFormat="1" applyFont="1" applyBorder="1" applyAlignment="1">
      <alignment horizontal="center"/>
    </xf>
    <xf numFmtId="0" fontId="2" fillId="0" borderId="7" xfId="0" applyFont="1" applyBorder="1"/>
    <xf numFmtId="166" fontId="2" fillId="0" borderId="5" xfId="0" applyNumberFormat="1" applyFont="1" applyBorder="1" applyAlignment="1">
      <alignment horizontal="center"/>
    </xf>
    <xf numFmtId="166" fontId="2" fillId="0" borderId="6" xfId="0" applyNumberFormat="1" applyFont="1" applyBorder="1" applyAlignment="1">
      <alignment horizontal="center"/>
    </xf>
    <xf numFmtId="165" fontId="25" fillId="0" borderId="7" xfId="0" applyNumberFormat="1" applyFont="1" applyBorder="1" applyAlignment="1">
      <alignment horizontal="center"/>
    </xf>
    <xf numFmtId="2" fontId="2" fillId="0" borderId="11" xfId="0" applyNumberFormat="1" applyFont="1" applyBorder="1" applyAlignment="1">
      <alignment horizontal="center"/>
    </xf>
    <xf numFmtId="2" fontId="2" fillId="0" borderId="0" xfId="0" applyNumberFormat="1" applyFont="1" applyBorder="1" applyAlignment="1">
      <alignment horizontal="center"/>
    </xf>
    <xf numFmtId="166" fontId="2" fillId="0" borderId="12" xfId="0" applyNumberFormat="1" applyFont="1" applyBorder="1" applyAlignment="1">
      <alignment horizontal="center"/>
    </xf>
    <xf numFmtId="166" fontId="2" fillId="0" borderId="11" xfId="0" applyNumberFormat="1" applyFont="1" applyBorder="1" applyAlignment="1">
      <alignment horizontal="center"/>
    </xf>
    <xf numFmtId="2" fontId="2" fillId="0" borderId="8" xfId="0" applyNumberFormat="1" applyFont="1" applyBorder="1" applyAlignment="1">
      <alignment horizontal="center"/>
    </xf>
    <xf numFmtId="2" fontId="2" fillId="0" borderId="9" xfId="0" applyNumberFormat="1" applyFont="1" applyBorder="1" applyAlignment="1">
      <alignment horizontal="center"/>
    </xf>
    <xf numFmtId="166" fontId="2" fillId="0" borderId="10" xfId="0" applyNumberFormat="1" applyFont="1" applyBorder="1" applyAlignment="1">
      <alignment horizontal="center"/>
    </xf>
    <xf numFmtId="166" fontId="2" fillId="0" borderId="8" xfId="0" applyNumberFormat="1" applyFont="1" applyBorder="1" applyAlignment="1">
      <alignment horizontal="center"/>
    </xf>
    <xf numFmtId="166" fontId="2" fillId="0" borderId="9" xfId="0" applyNumberFormat="1" applyFont="1" applyBorder="1" applyAlignment="1">
      <alignment horizontal="center"/>
    </xf>
    <xf numFmtId="1" fontId="2" fillId="0" borderId="0" xfId="0" applyNumberFormat="1" applyFont="1" applyAlignment="1">
      <alignment horizontal="center"/>
    </xf>
    <xf numFmtId="0" fontId="2" fillId="0" borderId="11" xfId="0" applyFont="1" applyBorder="1" applyAlignment="1">
      <alignment horizontal="center"/>
    </xf>
    <xf numFmtId="1" fontId="2" fillId="0" borderId="11" xfId="0" applyNumberFormat="1" applyFont="1" applyBorder="1" applyAlignment="1">
      <alignment horizontal="center"/>
    </xf>
    <xf numFmtId="1" fontId="2" fillId="0" borderId="0" xfId="0" applyNumberFormat="1" applyFont="1" applyBorder="1" applyAlignment="1">
      <alignment horizontal="center"/>
    </xf>
    <xf numFmtId="1" fontId="2" fillId="0" borderId="12" xfId="0" applyNumberFormat="1" applyFont="1" applyBorder="1" applyAlignment="1">
      <alignment horizontal="center"/>
    </xf>
    <xf numFmtId="1" fontId="2" fillId="0" borderId="8" xfId="0" applyNumberFormat="1" applyFont="1" applyBorder="1" applyAlignment="1">
      <alignment horizontal="center"/>
    </xf>
    <xf numFmtId="1" fontId="2" fillId="0" borderId="9" xfId="0" applyNumberFormat="1" applyFont="1" applyBorder="1" applyAlignment="1">
      <alignment horizontal="center"/>
    </xf>
    <xf numFmtId="1" fontId="2" fillId="0" borderId="10" xfId="0" applyNumberFormat="1" applyFont="1" applyBorder="1" applyAlignment="1">
      <alignment horizontal="center"/>
    </xf>
    <xf numFmtId="0" fontId="2" fillId="0" borderId="15" xfId="0" applyFont="1" applyBorder="1" applyAlignment="1">
      <alignment horizontal="center"/>
    </xf>
    <xf numFmtId="0" fontId="26" fillId="0" borderId="0" xfId="0" applyFont="1"/>
    <xf numFmtId="0" fontId="27" fillId="0" borderId="0" xfId="0" applyFont="1"/>
    <xf numFmtId="0" fontId="27" fillId="0" borderId="0" xfId="0" applyFont="1" applyBorder="1"/>
    <xf numFmtId="0" fontId="31" fillId="0" borderId="0" xfId="0" applyFont="1"/>
    <xf numFmtId="0" fontId="2" fillId="0" borderId="0" xfId="0" applyFont="1" applyAlignment="1">
      <alignment wrapText="1"/>
    </xf>
    <xf numFmtId="0" fontId="2" fillId="0" borderId="0" xfId="0" applyFont="1" applyAlignment="1">
      <alignment horizontal="center"/>
    </xf>
    <xf numFmtId="0" fontId="2" fillId="0" borderId="9" xfId="0" applyFont="1" applyBorder="1" applyAlignment="1">
      <alignment horizontal="center"/>
    </xf>
    <xf numFmtId="2" fontId="27" fillId="0" borderId="0" xfId="0" applyNumberFormat="1" applyFont="1"/>
    <xf numFmtId="1" fontId="2" fillId="0" borderId="0" xfId="0" applyNumberFormat="1" applyFont="1" applyAlignment="1">
      <alignment horizontal="left"/>
    </xf>
    <xf numFmtId="1" fontId="2" fillId="0" borderId="0" xfId="0" applyNumberFormat="1" applyFont="1" applyAlignment="1">
      <alignment horizontal="right"/>
    </xf>
    <xf numFmtId="0" fontId="2" fillId="0" borderId="0" xfId="0" applyNumberFormat="1" applyFont="1" applyAlignment="1">
      <alignment horizontal="right"/>
    </xf>
    <xf numFmtId="1" fontId="2" fillId="0" borderId="0" xfId="0" applyNumberFormat="1" applyFont="1" applyBorder="1" applyAlignment="1">
      <alignment horizontal="left"/>
    </xf>
    <xf numFmtId="0" fontId="2" fillId="0" borderId="5" xfId="0" applyFont="1" applyBorder="1"/>
    <xf numFmtId="0" fontId="2" fillId="0" borderId="8" xfId="0" applyFont="1" applyBorder="1"/>
    <xf numFmtId="1" fontId="2" fillId="0" borderId="6" xfId="0" applyNumberFormat="1" applyFont="1" applyBorder="1" applyAlignment="1">
      <alignment horizontal="center"/>
    </xf>
    <xf numFmtId="1" fontId="2" fillId="0" borderId="7" xfId="0" applyNumberFormat="1" applyFont="1" applyBorder="1" applyAlignment="1">
      <alignment horizontal="center"/>
    </xf>
    <xf numFmtId="1" fontId="2" fillId="0" borderId="5" xfId="0" applyNumberFormat="1" applyFont="1" applyBorder="1" applyAlignment="1">
      <alignment horizontal="center"/>
    </xf>
    <xf numFmtId="1" fontId="2" fillId="0" borderId="0" xfId="0" applyNumberFormat="1" applyFont="1" applyBorder="1"/>
    <xf numFmtId="0" fontId="1" fillId="0" borderId="0" xfId="0" applyFont="1" applyBorder="1"/>
    <xf numFmtId="20" fontId="2" fillId="0" borderId="0" xfId="0" applyNumberFormat="1" applyFont="1"/>
    <xf numFmtId="0" fontId="29" fillId="0" borderId="0" xfId="0" applyFont="1" applyBorder="1" applyAlignment="1">
      <alignment vertical="top" wrapText="1"/>
    </xf>
    <xf numFmtId="0" fontId="3" fillId="0" borderId="0" xfId="0" applyFont="1" applyBorder="1"/>
    <xf numFmtId="0" fontId="29" fillId="0" borderId="0" xfId="0" applyFont="1" applyBorder="1" applyAlignment="1">
      <alignment horizontal="center" vertical="top" wrapText="1"/>
    </xf>
    <xf numFmtId="0" fontId="31" fillId="0" borderId="0" xfId="0" applyFont="1" applyBorder="1" applyAlignment="1">
      <alignment vertical="top" wrapText="1"/>
    </xf>
    <xf numFmtId="2" fontId="29" fillId="0" borderId="0" xfId="0" applyNumberFormat="1" applyFont="1" applyBorder="1" applyAlignment="1">
      <alignment horizontal="center" vertical="top" wrapText="1"/>
    </xf>
    <xf numFmtId="2" fontId="27" fillId="0" borderId="0" xfId="0" applyNumberFormat="1" applyFont="1" applyBorder="1" applyAlignment="1">
      <alignment horizontal="center" vertical="top" wrapText="1"/>
    </xf>
    <xf numFmtId="0" fontId="27" fillId="0" borderId="0" xfId="0" applyFont="1" applyBorder="1" applyAlignment="1">
      <alignment horizontal="center" vertical="top" wrapText="1"/>
    </xf>
    <xf numFmtId="0" fontId="27" fillId="0" borderId="0" xfId="0" applyFont="1" applyAlignment="1">
      <alignment horizontal="center"/>
    </xf>
    <xf numFmtId="0" fontId="26" fillId="0" borderId="0" xfId="0" applyFont="1" applyAlignment="1">
      <alignment horizontal="center"/>
    </xf>
    <xf numFmtId="2" fontId="27" fillId="0" borderId="0" xfId="0" applyNumberFormat="1" applyFont="1" applyAlignment="1">
      <alignment horizontal="center"/>
    </xf>
    <xf numFmtId="0" fontId="3" fillId="0" borderId="0" xfId="0" applyFont="1" applyAlignment="1">
      <alignment horizontal="center"/>
    </xf>
    <xf numFmtId="164" fontId="2" fillId="0" borderId="0" xfId="0" applyNumberFormat="1" applyFont="1" applyAlignment="1">
      <alignment horizontal="right"/>
    </xf>
    <xf numFmtId="0" fontId="27" fillId="0" borderId="0" xfId="0" applyFont="1" applyBorder="1" applyAlignment="1">
      <alignment horizontal="center"/>
    </xf>
    <xf numFmtId="1" fontId="27" fillId="0" borderId="0" xfId="0" applyNumberFormat="1" applyFont="1" applyBorder="1" applyAlignment="1">
      <alignment horizontal="center"/>
    </xf>
    <xf numFmtId="2" fontId="27" fillId="0" borderId="0" xfId="0" applyNumberFormat="1" applyFont="1" applyBorder="1" applyAlignment="1">
      <alignment horizontal="center"/>
    </xf>
    <xf numFmtId="0" fontId="27" fillId="0" borderId="16" xfId="0" applyFont="1" applyBorder="1"/>
    <xf numFmtId="0" fontId="26" fillId="0" borderId="16" xfId="0" applyFont="1" applyBorder="1" applyAlignment="1">
      <alignment horizontal="center"/>
    </xf>
    <xf numFmtId="0" fontId="26" fillId="0" borderId="9" xfId="0" applyFont="1" applyBorder="1"/>
    <xf numFmtId="2" fontId="1" fillId="0" borderId="9" xfId="0" applyNumberFormat="1" applyFont="1" applyBorder="1" applyAlignment="1">
      <alignment horizontal="center"/>
    </xf>
    <xf numFmtId="0" fontId="7" fillId="0" borderId="0" xfId="0" applyFont="1" applyAlignment="1">
      <alignment horizontal="left"/>
    </xf>
    <xf numFmtId="0" fontId="27" fillId="0" borderId="6" xfId="0" applyFont="1" applyBorder="1" applyAlignment="1">
      <alignment horizontal="center"/>
    </xf>
    <xf numFmtId="0" fontId="26" fillId="0" borderId="6" xfId="0" applyFont="1" applyBorder="1" applyAlignment="1">
      <alignment horizontal="center"/>
    </xf>
    <xf numFmtId="0" fontId="27" fillId="0" borderId="1" xfId="0" applyFont="1" applyBorder="1" applyAlignment="1">
      <alignment horizontal="center"/>
    </xf>
    <xf numFmtId="0" fontId="27" fillId="0" borderId="9" xfId="0" applyFont="1" applyBorder="1" applyAlignment="1">
      <alignment horizontal="center"/>
    </xf>
    <xf numFmtId="2" fontId="27" fillId="0" borderId="9" xfId="0" applyNumberFormat="1" applyFont="1" applyBorder="1" applyAlignment="1">
      <alignment horizontal="center"/>
    </xf>
    <xf numFmtId="0" fontId="27" fillId="0" borderId="9" xfId="0" applyFont="1" applyBorder="1"/>
    <xf numFmtId="0" fontId="37" fillId="0" borderId="0" xfId="0" applyFont="1"/>
    <xf numFmtId="0" fontId="41" fillId="0" borderId="0" xfId="0" applyFont="1"/>
    <xf numFmtId="166" fontId="37" fillId="0" borderId="0" xfId="0" applyNumberFormat="1" applyFont="1"/>
    <xf numFmtId="0" fontId="2" fillId="0" borderId="0" xfId="0" applyFont="1" applyAlignment="1">
      <alignment vertical="top"/>
    </xf>
    <xf numFmtId="1" fontId="2" fillId="0" borderId="0" xfId="0" applyNumberFormat="1" applyFont="1" applyAlignment="1">
      <alignment vertical="top"/>
    </xf>
    <xf numFmtId="0" fontId="3" fillId="0" borderId="0" xfId="0" applyFont="1" applyAlignment="1">
      <alignment vertical="top"/>
    </xf>
    <xf numFmtId="1" fontId="1" fillId="0" borderId="0" xfId="0" applyNumberFormat="1" applyFont="1"/>
    <xf numFmtId="1" fontId="2" fillId="0" borderId="15" xfId="0" applyNumberFormat="1" applyFont="1" applyBorder="1" applyAlignment="1">
      <alignment horizontal="center"/>
    </xf>
    <xf numFmtId="0" fontId="2" fillId="0" borderId="15" xfId="0" applyFont="1" applyBorder="1" applyAlignment="1">
      <alignment horizontal="center" vertical="center"/>
    </xf>
    <xf numFmtId="0" fontId="46" fillId="0" borderId="0" xfId="0" applyFont="1"/>
    <xf numFmtId="0" fontId="4" fillId="0" borderId="0" xfId="0" applyFont="1"/>
    <xf numFmtId="166" fontId="2" fillId="0" borderId="0" xfId="0" applyNumberFormat="1" applyFont="1" applyAlignment="1">
      <alignment horizontal="left"/>
    </xf>
    <xf numFmtId="0" fontId="2" fillId="0" borderId="16" xfId="0" applyFont="1" applyBorder="1"/>
    <xf numFmtId="0" fontId="2" fillId="0" borderId="16" xfId="0" applyFont="1" applyBorder="1" applyAlignment="1">
      <alignment horizontal="center"/>
    </xf>
    <xf numFmtId="0" fontId="2" fillId="0" borderId="9" xfId="0" applyFont="1" applyBorder="1"/>
    <xf numFmtId="0" fontId="2" fillId="0" borderId="0" xfId="0" applyFont="1" applyAlignment="1">
      <alignment horizontal="center"/>
    </xf>
    <xf numFmtId="0" fontId="2" fillId="0" borderId="0" xfId="0" applyFont="1" applyAlignment="1">
      <alignment wrapText="1"/>
    </xf>
    <xf numFmtId="0" fontId="2" fillId="0" borderId="0" xfId="0" applyFont="1" applyAlignment="1">
      <alignment horizontal="center"/>
    </xf>
    <xf numFmtId="0" fontId="2" fillId="0" borderId="0" xfId="0" applyFont="1" applyAlignment="1">
      <alignment horizontal="center"/>
    </xf>
    <xf numFmtId="2" fontId="1" fillId="0" borderId="0" xfId="0" applyNumberFormat="1" applyFont="1"/>
    <xf numFmtId="0" fontId="2" fillId="0" borderId="0" xfId="0" applyFont="1"/>
    <xf numFmtId="0" fontId="1" fillId="0" borderId="16" xfId="0" applyFont="1" applyBorder="1" applyAlignment="1">
      <alignment wrapText="1"/>
    </xf>
    <xf numFmtId="0" fontId="1" fillId="0" borderId="16" xfId="0" applyFont="1" applyBorder="1"/>
    <xf numFmtId="0" fontId="2" fillId="0" borderId="0" xfId="0" applyFont="1" applyAlignment="1">
      <alignment horizontal="left" vertical="center" readingOrder="1"/>
    </xf>
    <xf numFmtId="0" fontId="2" fillId="0" borderId="0" xfId="0" applyFont="1" applyAlignment="1">
      <alignment horizontal="center"/>
    </xf>
    <xf numFmtId="2" fontId="2" fillId="0" borderId="0" xfId="0" applyNumberFormat="1" applyFont="1" applyAlignment="1">
      <alignment horizontal="center"/>
    </xf>
    <xf numFmtId="0" fontId="2" fillId="0" borderId="0" xfId="0" applyFont="1"/>
    <xf numFmtId="0" fontId="21" fillId="0" borderId="0" xfId="0" applyFont="1"/>
    <xf numFmtId="0" fontId="0" fillId="0" borderId="0" xfId="0" applyAlignment="1">
      <alignment horizontal="right"/>
    </xf>
    <xf numFmtId="165" fontId="0" fillId="0" borderId="0" xfId="0" applyNumberFormat="1"/>
    <xf numFmtId="164" fontId="0" fillId="0" borderId="0" xfId="0" applyNumberFormat="1"/>
    <xf numFmtId="0" fontId="0" fillId="0" borderId="0" xfId="0" applyAlignment="1">
      <alignment horizontal="left"/>
    </xf>
    <xf numFmtId="0" fontId="21" fillId="0" borderId="0" xfId="0" applyFont="1" applyAlignment="1">
      <alignment horizontal="left"/>
    </xf>
    <xf numFmtId="166" fontId="21" fillId="0" borderId="0" xfId="0" applyNumberFormat="1" applyFont="1"/>
    <xf numFmtId="164" fontId="21" fillId="0" borderId="0" xfId="0" applyNumberFormat="1" applyFont="1"/>
    <xf numFmtId="165" fontId="21" fillId="0" borderId="0" xfId="0" applyNumberFormat="1" applyFont="1"/>
    <xf numFmtId="0" fontId="2" fillId="0" borderId="0" xfId="0" applyFont="1" applyAlignment="1">
      <alignment horizontal="center"/>
    </xf>
    <xf numFmtId="0" fontId="2" fillId="0" borderId="0" xfId="0" applyFont="1"/>
    <xf numFmtId="0" fontId="0" fillId="0" borderId="0" xfId="0" applyAlignment="1">
      <alignment horizontal="left" vertical="top"/>
    </xf>
    <xf numFmtId="164" fontId="21" fillId="0" borderId="0" xfId="0" applyNumberFormat="1" applyFont="1" applyAlignment="1">
      <alignment vertical="top"/>
    </xf>
    <xf numFmtId="0" fontId="21" fillId="0" borderId="0" xfId="0" applyFont="1" applyAlignment="1">
      <alignment vertical="top"/>
    </xf>
    <xf numFmtId="166" fontId="21" fillId="0" borderId="0" xfId="0" applyNumberFormat="1" applyFont="1" applyAlignment="1">
      <alignment vertical="top"/>
    </xf>
    <xf numFmtId="2" fontId="2" fillId="0" borderId="1" xfId="0" applyNumberFormat="1" applyFont="1" applyBorder="1" applyAlignment="1">
      <alignment horizontal="center"/>
    </xf>
    <xf numFmtId="166" fontId="2" fillId="0" borderId="1" xfId="0" applyNumberFormat="1" applyFont="1" applyBorder="1" applyAlignment="1">
      <alignment horizontal="center"/>
    </xf>
    <xf numFmtId="0" fontId="37" fillId="0" borderId="0" xfId="0" applyFont="1" applyAlignment="1">
      <alignment horizontal="left"/>
    </xf>
    <xf numFmtId="0" fontId="2" fillId="0" borderId="0" xfId="0" applyFont="1"/>
    <xf numFmtId="0" fontId="2" fillId="2" borderId="0" xfId="0" applyFont="1" applyFill="1"/>
    <xf numFmtId="164" fontId="2" fillId="0" borderId="0" xfId="0" applyNumberFormat="1" applyFont="1" applyAlignment="1">
      <alignment horizontal="center"/>
    </xf>
    <xf numFmtId="0" fontId="2" fillId="0" borderId="0" xfId="0" applyFont="1" applyAlignment="1">
      <alignment horizontal="center"/>
    </xf>
    <xf numFmtId="0" fontId="2" fillId="0" borderId="0" xfId="0" applyFont="1"/>
    <xf numFmtId="2" fontId="2" fillId="0" borderId="0" xfId="0" applyNumberFormat="1" applyFont="1" applyAlignment="1">
      <alignment horizontal="center"/>
    </xf>
    <xf numFmtId="0" fontId="0" fillId="0" borderId="0" xfId="0" applyBorder="1"/>
    <xf numFmtId="2" fontId="2" fillId="0" borderId="0" xfId="0" applyNumberFormat="1" applyFont="1" applyFill="1" applyBorder="1" applyAlignment="1">
      <alignment horizontal="center"/>
    </xf>
    <xf numFmtId="0" fontId="2" fillId="0" borderId="0" xfId="0" applyFont="1"/>
    <xf numFmtId="0" fontId="2" fillId="0" borderId="0" xfId="0" applyFont="1" applyFill="1"/>
    <xf numFmtId="164" fontId="2" fillId="0" borderId="0" xfId="0" applyNumberFormat="1" applyFont="1" applyFill="1"/>
    <xf numFmtId="0" fontId="0" fillId="0" borderId="0" xfId="0" applyAlignment="1">
      <alignment vertical="top" wrapText="1"/>
    </xf>
    <xf numFmtId="0" fontId="2" fillId="0" borderId="0" xfId="0" applyFont="1" applyAlignment="1">
      <alignment wrapText="1"/>
    </xf>
    <xf numFmtId="0" fontId="1" fillId="0" borderId="0" xfId="0" applyFont="1" applyAlignment="1">
      <alignment wrapText="1"/>
    </xf>
    <xf numFmtId="0" fontId="0" fillId="0" borderId="0" xfId="0" applyAlignment="1">
      <alignment wrapText="1"/>
    </xf>
    <xf numFmtId="0" fontId="27" fillId="0" borderId="0" xfId="0" applyFont="1" applyAlignment="1">
      <alignment wrapText="1"/>
    </xf>
    <xf numFmtId="0" fontId="2" fillId="0" borderId="2" xfId="0" applyFont="1" applyBorder="1" applyAlignment="1">
      <alignment horizontal="center"/>
    </xf>
    <xf numFmtId="0" fontId="2" fillId="0" borderId="3" xfId="0" applyFont="1" applyBorder="1" applyAlignment="1">
      <alignment horizontal="center"/>
    </xf>
    <xf numFmtId="0" fontId="0" fillId="0" borderId="3" xfId="0" applyBorder="1" applyAlignment="1"/>
    <xf numFmtId="0" fontId="0" fillId="0" borderId="4" xfId="0" applyBorder="1" applyAlignment="1"/>
    <xf numFmtId="0" fontId="2" fillId="0" borderId="0" xfId="0" applyFont="1" applyAlignment="1">
      <alignment vertical="top" wrapText="1"/>
    </xf>
    <xf numFmtId="164" fontId="2" fillId="0" borderId="0" xfId="0" applyNumberFormat="1" applyFont="1" applyAlignment="1">
      <alignment horizontal="center"/>
    </xf>
    <xf numFmtId="0" fontId="2" fillId="0" borderId="0" xfId="0" applyFont="1" applyAlignment="1">
      <alignment horizontal="center"/>
    </xf>
    <xf numFmtId="0" fontId="2" fillId="0" borderId="13" xfId="0" applyFont="1" applyBorder="1" applyAlignment="1">
      <alignment horizontal="center" vertical="center"/>
    </xf>
    <xf numFmtId="0" fontId="0" fillId="0" borderId="14" xfId="0" applyBorder="1" applyAlignment="1">
      <alignment horizontal="center" vertical="center"/>
    </xf>
    <xf numFmtId="0" fontId="2" fillId="0" borderId="8" xfId="0" applyFont="1" applyBorder="1" applyAlignment="1">
      <alignment horizontal="center"/>
    </xf>
    <xf numFmtId="0" fontId="2" fillId="0" borderId="9" xfId="0" applyFont="1" applyBorder="1" applyAlignment="1">
      <alignment horizontal="center"/>
    </xf>
    <xf numFmtId="0" fontId="2" fillId="0" borderId="10" xfId="0" applyFont="1" applyBorder="1" applyAlignment="1">
      <alignment horizontal="center"/>
    </xf>
    <xf numFmtId="0" fontId="27" fillId="0" borderId="0" xfId="0" applyFont="1" applyBorder="1" applyAlignment="1">
      <alignment wrapText="1"/>
    </xf>
    <xf numFmtId="0" fontId="2" fillId="0" borderId="13" xfId="0" applyFont="1" applyBorder="1" applyAlignment="1">
      <alignment horizontal="center"/>
    </xf>
    <xf numFmtId="0" fontId="2" fillId="0" borderId="0" xfId="0" applyFont="1" applyAlignment="1"/>
    <xf numFmtId="0" fontId="29" fillId="0" borderId="0" xfId="0" applyFont="1" applyBorder="1" applyAlignment="1">
      <alignment wrapText="1"/>
    </xf>
    <xf numFmtId="0" fontId="29" fillId="0" borderId="0" xfId="0" applyFont="1" applyBorder="1" applyAlignment="1">
      <alignment vertical="top" wrapText="1"/>
    </xf>
    <xf numFmtId="0" fontId="2" fillId="0" borderId="0" xfId="0" applyFont="1" applyAlignment="1">
      <alignment horizontal="justify" vertical="top"/>
    </xf>
    <xf numFmtId="0" fontId="43" fillId="0" borderId="0" xfId="0" applyFont="1" applyAlignment="1">
      <alignment vertical="top"/>
    </xf>
    <xf numFmtId="0" fontId="2" fillId="0" borderId="15" xfId="0" applyFont="1" applyBorder="1" applyAlignment="1"/>
    <xf numFmtId="0" fontId="2" fillId="0" borderId="4" xfId="0" applyFont="1" applyBorder="1" applyAlignment="1">
      <alignment horizontal="center"/>
    </xf>
    <xf numFmtId="0" fontId="2" fillId="0" borderId="15" xfId="0" applyFont="1" applyBorder="1" applyAlignment="1">
      <alignment vertical="center"/>
    </xf>
    <xf numFmtId="1" fontId="2" fillId="0" borderId="5" xfId="0" applyNumberFormat="1" applyFont="1" applyBorder="1" applyAlignment="1">
      <alignment horizontal="center" vertical="center"/>
    </xf>
    <xf numFmtId="0" fontId="0" fillId="0" borderId="7" xfId="0" applyBorder="1" applyAlignment="1">
      <alignment vertical="center"/>
    </xf>
    <xf numFmtId="0" fontId="2" fillId="0" borderId="8" xfId="0" applyFont="1" applyBorder="1" applyAlignment="1">
      <alignment horizontal="center" vertical="center"/>
    </xf>
    <xf numFmtId="0" fontId="0" fillId="0" borderId="10" xfId="0" applyBorder="1" applyAlignment="1">
      <alignment vertical="center"/>
    </xf>
    <xf numFmtId="1" fontId="2" fillId="0" borderId="2" xfId="0" applyNumberFormat="1" applyFont="1" applyBorder="1" applyAlignment="1">
      <alignment horizontal="center"/>
    </xf>
    <xf numFmtId="0" fontId="2" fillId="0" borderId="2" xfId="0" applyFont="1" applyBorder="1" applyAlignment="1"/>
    <xf numFmtId="0" fontId="2" fillId="0" borderId="4" xfId="0" applyFont="1" applyBorder="1" applyAlignment="1"/>
    <xf numFmtId="0" fontId="1" fillId="0" borderId="13" xfId="0" applyFont="1" applyBorder="1" applyAlignment="1">
      <alignment horizontal="center" vertical="center" wrapText="1"/>
    </xf>
    <xf numFmtId="0" fontId="0" fillId="0" borderId="14" xfId="0" applyBorder="1" applyAlignment="1">
      <alignment horizontal="center" vertical="center" wrapText="1"/>
    </xf>
    <xf numFmtId="0" fontId="1" fillId="0" borderId="13" xfId="0" applyFont="1" applyBorder="1" applyAlignment="1">
      <alignment horizontal="center" vertical="center"/>
    </xf>
    <xf numFmtId="0" fontId="1" fillId="0" borderId="14" xfId="0" applyFont="1" applyBorder="1" applyAlignment="1">
      <alignment horizontal="center" vertical="center"/>
    </xf>
    <xf numFmtId="2" fontId="2" fillId="0" borderId="15" xfId="0" applyNumberFormat="1" applyFont="1" applyBorder="1" applyAlignment="1">
      <alignment horizontal="center" vertical="center"/>
    </xf>
    <xf numFmtId="0" fontId="47" fillId="0" borderId="0" xfId="0" applyFont="1" applyAlignment="1">
      <alignment vertical="top" wrapText="1"/>
    </xf>
    <xf numFmtId="0" fontId="2" fillId="0" borderId="0" xfId="0" applyFont="1" applyAlignment="1">
      <alignment horizontal="left" wrapText="1"/>
    </xf>
    <xf numFmtId="0" fontId="6" fillId="0" borderId="0" xfId="0" applyFont="1" applyAlignment="1">
      <alignment wrapText="1"/>
    </xf>
    <xf numFmtId="0" fontId="1" fillId="0" borderId="16" xfId="0" applyFont="1" applyBorder="1" applyAlignment="1">
      <alignment horizontal="center"/>
    </xf>
    <xf numFmtId="0" fontId="2" fillId="0" borderId="9" xfId="0" applyFont="1" applyBorder="1" applyAlignment="1">
      <alignment wrapText="1"/>
    </xf>
    <xf numFmtId="2" fontId="2" fillId="0" borderId="0" xfId="0" applyNumberFormat="1" applyFont="1" applyAlignment="1">
      <alignment horizontal="center"/>
    </xf>
    <xf numFmtId="0" fontId="2" fillId="0" borderId="0" xfId="0" applyFont="1"/>
    <xf numFmtId="2" fontId="2" fillId="0" borderId="9" xfId="0" applyNumberFormat="1" applyFont="1" applyBorder="1" applyAlignment="1">
      <alignment horizontal="center"/>
    </xf>
    <xf numFmtId="0" fontId="1" fillId="0" borderId="0" xfId="0" applyFont="1" applyAlignment="1">
      <alignment horizontal="left" wrapText="1"/>
    </xf>
    <xf numFmtId="0" fontId="0" fillId="0" borderId="0" xfId="0" applyFont="1" applyAlignment="1">
      <alignment horizontal="center"/>
    </xf>
    <xf numFmtId="0" fontId="0" fillId="0" borderId="0" xfId="0" applyAlignment="1">
      <alignment horizontal="center" vertical="center"/>
    </xf>
    <xf numFmtId="0" fontId="14" fillId="0" borderId="0" xfId="0" applyFont="1" applyAlignment="1">
      <alignment horizontal="center"/>
    </xf>
    <xf numFmtId="0" fontId="2" fillId="0" borderId="0" xfId="0" applyFont="1" applyBorder="1" applyAlignment="1">
      <alignment horizontal="center"/>
    </xf>
  </cellXfs>
  <cellStyles count="1">
    <cellStyle name="Normale"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6.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7.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8.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9.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10.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865521567223986"/>
          <c:y val="0.19363395225464192"/>
          <c:w val="0.81286704447460645"/>
          <c:h val="0.75596816976127323"/>
        </c:manualLayout>
      </c:layout>
      <c:scatterChart>
        <c:scatterStyle val="lineMarker"/>
        <c:varyColors val="0"/>
        <c:ser>
          <c:idx val="0"/>
          <c:order val="0"/>
          <c:tx>
            <c:strRef>
              <c:f>'[1]Fondazioni profonde'!$A$12:$B$12</c:f>
              <c:strCache>
                <c:ptCount val="1"/>
                <c:pt idx="0">
                  <c:v>Palo No 1 </c:v>
                </c:pt>
              </c:strCache>
            </c:strRef>
          </c:tx>
          <c:spPr>
            <a:ln w="12700">
              <a:solidFill>
                <a:srgbClr val="000080"/>
              </a:solidFill>
              <a:prstDash val="solid"/>
            </a:ln>
          </c:spPr>
          <c:marker>
            <c:symbol val="diamond"/>
            <c:size val="4"/>
            <c:spPr>
              <a:solidFill>
                <a:srgbClr val="000080"/>
              </a:solidFill>
              <a:ln>
                <a:solidFill>
                  <a:srgbClr val="000080"/>
                </a:solidFill>
                <a:prstDash val="solid"/>
              </a:ln>
            </c:spPr>
          </c:marker>
          <c:xVal>
            <c:numRef>
              <c:f>'[1]Fondazioni profonde'!$A$15:$A$23</c:f>
              <c:numCache>
                <c:formatCode>General</c:formatCode>
                <c:ptCount val="9"/>
                <c:pt idx="0">
                  <c:v>0</c:v>
                </c:pt>
                <c:pt idx="1">
                  <c:v>0.71380134908454973</c:v>
                </c:pt>
                <c:pt idx="2">
                  <c:v>1.4276026981690995</c:v>
                </c:pt>
                <c:pt idx="3">
                  <c:v>2.1414040472536491</c:v>
                </c:pt>
                <c:pt idx="4">
                  <c:v>2.8552053963381989</c:v>
                </c:pt>
                <c:pt idx="5">
                  <c:v>3.5690067454227488</c:v>
                </c:pt>
                <c:pt idx="6">
                  <c:v>4.2828080945072982</c:v>
                </c:pt>
                <c:pt idx="7">
                  <c:v>4.996609443591848</c:v>
                </c:pt>
                <c:pt idx="8">
                  <c:v>5.7104107926763978</c:v>
                </c:pt>
              </c:numCache>
            </c:numRef>
          </c:xVal>
          <c:yVal>
            <c:numRef>
              <c:f>'[1]Fondazioni profonde'!$B$15:$B$23</c:f>
              <c:numCache>
                <c:formatCode>General</c:formatCode>
                <c:ptCount val="9"/>
                <c:pt idx="0">
                  <c:v>0</c:v>
                </c:pt>
                <c:pt idx="1">
                  <c:v>0.9</c:v>
                </c:pt>
                <c:pt idx="2">
                  <c:v>1.5627499999999999</c:v>
                </c:pt>
                <c:pt idx="3">
                  <c:v>2.7592500000000002</c:v>
                </c:pt>
                <c:pt idx="4">
                  <c:v>4.5724999999999998</c:v>
                </c:pt>
                <c:pt idx="5">
                  <c:v>6.9770000000000003</c:v>
                </c:pt>
                <c:pt idx="6">
                  <c:v>10.2925</c:v>
                </c:pt>
                <c:pt idx="7">
                  <c:v>16.039750000000002</c:v>
                </c:pt>
                <c:pt idx="8">
                  <c:v>25.249249999999996</c:v>
                </c:pt>
              </c:numCache>
            </c:numRef>
          </c:yVal>
          <c:smooth val="1"/>
        </c:ser>
        <c:ser>
          <c:idx val="1"/>
          <c:order val="1"/>
          <c:tx>
            <c:strRef>
              <c:f>'[1]Fondazioni profonde'!$D$12:$E$12</c:f>
              <c:strCache>
                <c:ptCount val="1"/>
                <c:pt idx="0">
                  <c:v>Palo No 2 </c:v>
                </c:pt>
              </c:strCache>
            </c:strRef>
          </c:tx>
          <c:spPr>
            <a:ln w="3175">
              <a:solidFill>
                <a:srgbClr val="FF0000"/>
              </a:solidFill>
              <a:prstDash val="solid"/>
            </a:ln>
          </c:spPr>
          <c:marker>
            <c:symbol val="square"/>
            <c:size val="4"/>
            <c:spPr>
              <a:solidFill>
                <a:srgbClr val="FF0000"/>
              </a:solidFill>
              <a:ln>
                <a:solidFill>
                  <a:srgbClr val="FF0000"/>
                </a:solidFill>
                <a:prstDash val="solid"/>
              </a:ln>
            </c:spPr>
          </c:marker>
          <c:xVal>
            <c:numRef>
              <c:f>'[1]Fondazioni profonde'!$D$15:$D$30</c:f>
              <c:numCache>
                <c:formatCode>General</c:formatCode>
                <c:ptCount val="16"/>
                <c:pt idx="0">
                  <c:v>0</c:v>
                </c:pt>
                <c:pt idx="1">
                  <c:v>0.71380134908454973</c:v>
                </c:pt>
                <c:pt idx="2">
                  <c:v>1.4403491508313235</c:v>
                </c:pt>
                <c:pt idx="3">
                  <c:v>2.1541504999158732</c:v>
                </c:pt>
                <c:pt idx="4">
                  <c:v>2.8552053963381989</c:v>
                </c:pt>
                <c:pt idx="5">
                  <c:v>3.5690067454227488</c:v>
                </c:pt>
                <c:pt idx="6">
                  <c:v>3.9259074199650237</c:v>
                </c:pt>
                <c:pt idx="7">
                  <c:v>4.2828080945072982</c:v>
                </c:pt>
                <c:pt idx="8">
                  <c:v>4.6397087690495731</c:v>
                </c:pt>
                <c:pt idx="9">
                  <c:v>5.0221023489162961</c:v>
                </c:pt>
                <c:pt idx="10">
                  <c:v>5.3535101181341229</c:v>
                </c:pt>
                <c:pt idx="11">
                  <c:v>5.7104107926763978</c:v>
                </c:pt>
                <c:pt idx="12">
                  <c:v>6.0673114672186728</c:v>
                </c:pt>
                <c:pt idx="13">
                  <c:v>6.7811128163032226</c:v>
                </c:pt>
                <c:pt idx="14">
                  <c:v>7.2909709227921864</c:v>
                </c:pt>
                <c:pt idx="15">
                  <c:v>7.8008290292811511</c:v>
                </c:pt>
              </c:numCache>
            </c:numRef>
          </c:xVal>
          <c:yVal>
            <c:numRef>
              <c:f>'[1]Fondazioni profonde'!$E$15:$E$30</c:f>
              <c:numCache>
                <c:formatCode>General</c:formatCode>
                <c:ptCount val="16"/>
                <c:pt idx="0">
                  <c:v>0</c:v>
                </c:pt>
                <c:pt idx="1">
                  <c:v>0.59</c:v>
                </c:pt>
                <c:pt idx="2">
                  <c:v>1.2749999999999999</c:v>
                </c:pt>
                <c:pt idx="3">
                  <c:v>2.1</c:v>
                </c:pt>
                <c:pt idx="4">
                  <c:v>3.0049999999999999</c:v>
                </c:pt>
                <c:pt idx="5">
                  <c:v>4.1449999999999996</c:v>
                </c:pt>
                <c:pt idx="6">
                  <c:v>4.7074999999999996</c:v>
                </c:pt>
                <c:pt idx="7">
                  <c:v>5.38</c:v>
                </c:pt>
                <c:pt idx="8">
                  <c:v>6.1550000000000002</c:v>
                </c:pt>
                <c:pt idx="9">
                  <c:v>7.3324999999999996</c:v>
                </c:pt>
                <c:pt idx="10">
                  <c:v>8.5449999999999999</c:v>
                </c:pt>
                <c:pt idx="11">
                  <c:v>10.095000000000001</c:v>
                </c:pt>
                <c:pt idx="12">
                  <c:v>12.01</c:v>
                </c:pt>
                <c:pt idx="13">
                  <c:v>16.547499999999999</c:v>
                </c:pt>
                <c:pt idx="14">
                  <c:v>21.0825</c:v>
                </c:pt>
                <c:pt idx="15">
                  <c:v>26.627500000000001</c:v>
                </c:pt>
              </c:numCache>
            </c:numRef>
          </c:yVal>
          <c:smooth val="0"/>
        </c:ser>
        <c:ser>
          <c:idx val="2"/>
          <c:order val="2"/>
          <c:tx>
            <c:strRef>
              <c:f>'[1]Fondazioni profonde'!$G$12:$H$12</c:f>
              <c:strCache>
                <c:ptCount val="1"/>
                <c:pt idx="0">
                  <c:v>Palo No 3 </c:v>
                </c:pt>
              </c:strCache>
            </c:strRef>
          </c:tx>
          <c:spPr>
            <a:ln w="12700">
              <a:solidFill>
                <a:srgbClr val="008000"/>
              </a:solidFill>
              <a:prstDash val="solid"/>
            </a:ln>
          </c:spPr>
          <c:marker>
            <c:symbol val="triangle"/>
            <c:size val="4"/>
            <c:spPr>
              <a:solidFill>
                <a:srgbClr val="008000"/>
              </a:solidFill>
              <a:ln>
                <a:solidFill>
                  <a:srgbClr val="008000"/>
                </a:solidFill>
                <a:prstDash val="solid"/>
              </a:ln>
            </c:spPr>
          </c:marker>
          <c:xVal>
            <c:numRef>
              <c:f>'[1]Fondazioni profonde'!$G$15:$G$27</c:f>
              <c:numCache>
                <c:formatCode>General</c:formatCode>
                <c:ptCount val="13"/>
                <c:pt idx="0">
                  <c:v>0</c:v>
                </c:pt>
                <c:pt idx="1">
                  <c:v>0.71380134908454973</c:v>
                </c:pt>
                <c:pt idx="2">
                  <c:v>1.4276026981690995</c:v>
                </c:pt>
                <c:pt idx="3">
                  <c:v>2.1414040472536491</c:v>
                </c:pt>
                <c:pt idx="4">
                  <c:v>2.8552053963381989</c:v>
                </c:pt>
                <c:pt idx="5">
                  <c:v>3.5690067454227488</c:v>
                </c:pt>
                <c:pt idx="6">
                  <c:v>4.2828080945072982</c:v>
                </c:pt>
                <c:pt idx="7">
                  <c:v>4.996609443591848</c:v>
                </c:pt>
                <c:pt idx="8">
                  <c:v>5.5064675500808127</c:v>
                </c:pt>
                <c:pt idx="9">
                  <c:v>5.8633682246230867</c:v>
                </c:pt>
                <c:pt idx="10">
                  <c:v>6.1182972778675691</c:v>
                </c:pt>
                <c:pt idx="11">
                  <c:v>6.3732263311120514</c:v>
                </c:pt>
                <c:pt idx="12">
                  <c:v>6.8830844376010152</c:v>
                </c:pt>
              </c:numCache>
            </c:numRef>
          </c:xVal>
          <c:yVal>
            <c:numRef>
              <c:f>'[1]Fondazioni profonde'!$H$15:$H$27</c:f>
              <c:numCache>
                <c:formatCode>General</c:formatCode>
                <c:ptCount val="13"/>
                <c:pt idx="0">
                  <c:v>0</c:v>
                </c:pt>
                <c:pt idx="1">
                  <c:v>0.60999999999999943</c:v>
                </c:pt>
                <c:pt idx="2">
                  <c:v>1.47</c:v>
                </c:pt>
                <c:pt idx="3">
                  <c:v>2.89</c:v>
                </c:pt>
                <c:pt idx="4">
                  <c:v>3.8875000000000002</c:v>
                </c:pt>
                <c:pt idx="5">
                  <c:v>5.4337499999999999</c:v>
                </c:pt>
                <c:pt idx="6">
                  <c:v>6.7259999999999991</c:v>
                </c:pt>
                <c:pt idx="7">
                  <c:v>8.1412499999999994</c:v>
                </c:pt>
                <c:pt idx="8">
                  <c:v>11.68</c:v>
                </c:pt>
                <c:pt idx="9">
                  <c:v>24.016249999999999</c:v>
                </c:pt>
                <c:pt idx="10">
                  <c:v>34.380000000000003</c:v>
                </c:pt>
                <c:pt idx="11">
                  <c:v>41.0075</c:v>
                </c:pt>
                <c:pt idx="12">
                  <c:v>58.325000000000003</c:v>
                </c:pt>
              </c:numCache>
            </c:numRef>
          </c:yVal>
          <c:smooth val="1"/>
        </c:ser>
        <c:dLbls>
          <c:showLegendKey val="0"/>
          <c:showVal val="0"/>
          <c:showCatName val="0"/>
          <c:showSerName val="0"/>
          <c:showPercent val="0"/>
          <c:showBubbleSize val="0"/>
        </c:dLbls>
        <c:axId val="296280248"/>
        <c:axId val="296280640"/>
      </c:scatterChart>
      <c:valAx>
        <c:axId val="296280248"/>
        <c:scaling>
          <c:orientation val="minMax"/>
          <c:max val="8"/>
        </c:scaling>
        <c:delete val="0"/>
        <c:axPos val="t"/>
        <c:majorGridlines>
          <c:spPr>
            <a:ln w="3175">
              <a:solidFill>
                <a:srgbClr val="808080"/>
              </a:solidFill>
              <a:prstDash val="sysDash"/>
            </a:ln>
          </c:spPr>
        </c:majorGridlines>
        <c:title>
          <c:tx>
            <c:rich>
              <a:bodyPr/>
              <a:lstStyle/>
              <a:p>
                <a:pPr>
                  <a:defRPr sz="1000" b="0" i="0" u="none" strike="noStrike" baseline="0">
                    <a:solidFill>
                      <a:srgbClr val="000000"/>
                    </a:solidFill>
                    <a:latin typeface="Palatino Linotype"/>
                    <a:ea typeface="Palatino Linotype"/>
                    <a:cs typeface="Palatino Linotype"/>
                  </a:defRPr>
                </a:pPr>
                <a:r>
                  <a:rPr lang="it-IT" sz="1000"/>
                  <a:t>Q (MN)</a:t>
                </a:r>
              </a:p>
            </c:rich>
          </c:tx>
          <c:layout>
            <c:manualLayout>
              <c:xMode val="edge"/>
              <c:yMode val="edge"/>
              <c:x val="0.48148230009260534"/>
              <c:y val="1.3262599469496022E-2"/>
            </c:manualLayout>
          </c:layout>
          <c:overlay val="0"/>
          <c:spPr>
            <a:noFill/>
            <a:ln w="25400">
              <a:noFill/>
            </a:ln>
          </c:spPr>
        </c:title>
        <c:numFmt formatCode="General" sourceLinked="0"/>
        <c:majorTickMark val="out"/>
        <c:minorTickMark val="none"/>
        <c:tickLblPos val="nextTo"/>
        <c:txPr>
          <a:bodyPr rot="0" vert="horz"/>
          <a:lstStyle/>
          <a:p>
            <a:pPr>
              <a:defRPr/>
            </a:pPr>
            <a:endParaRPr lang="it-IT"/>
          </a:p>
        </c:txPr>
        <c:crossAx val="296280640"/>
        <c:crosses val="autoZero"/>
        <c:crossBetween val="midCat"/>
      </c:valAx>
      <c:valAx>
        <c:axId val="296280640"/>
        <c:scaling>
          <c:orientation val="maxMin"/>
          <c:max val="60"/>
        </c:scaling>
        <c:delete val="0"/>
        <c:axPos val="l"/>
        <c:majorGridlines>
          <c:spPr>
            <a:ln w="3175">
              <a:solidFill>
                <a:srgbClr val="808080"/>
              </a:solidFill>
              <a:prstDash val="sysDash"/>
            </a:ln>
          </c:spPr>
        </c:majorGridlines>
        <c:title>
          <c:tx>
            <c:rich>
              <a:bodyPr/>
              <a:lstStyle/>
              <a:p>
                <a:pPr>
                  <a:defRPr sz="1000" b="0" i="0" u="none" strike="noStrike" baseline="0">
                    <a:solidFill>
                      <a:srgbClr val="000000"/>
                    </a:solidFill>
                    <a:latin typeface="Palatino Linotype"/>
                    <a:ea typeface="Palatino Linotype"/>
                    <a:cs typeface="Palatino Linotype"/>
                  </a:defRPr>
                </a:pPr>
                <a:r>
                  <a:rPr lang="it-IT" sz="1000"/>
                  <a:t>w (mm)</a:t>
                </a:r>
              </a:p>
            </c:rich>
          </c:tx>
          <c:layout>
            <c:manualLayout>
              <c:xMode val="edge"/>
              <c:yMode val="edge"/>
              <c:x val="1.364522417153996E-2"/>
              <c:y val="0.49867374005305037"/>
            </c:manualLayout>
          </c:layout>
          <c:overlay val="0"/>
          <c:spPr>
            <a:noFill/>
            <a:ln w="25400">
              <a:noFill/>
            </a:ln>
          </c:spPr>
        </c:title>
        <c:numFmt formatCode="General" sourceLinked="0"/>
        <c:majorTickMark val="out"/>
        <c:minorTickMark val="none"/>
        <c:tickLblPos val="nextTo"/>
        <c:txPr>
          <a:bodyPr rot="0" vert="horz"/>
          <a:lstStyle/>
          <a:p>
            <a:pPr>
              <a:defRPr/>
            </a:pPr>
            <a:endParaRPr lang="it-IT"/>
          </a:p>
        </c:txPr>
        <c:crossAx val="296280248"/>
        <c:crosses val="autoZero"/>
        <c:crossBetween val="midCat"/>
      </c:valAx>
      <c:spPr>
        <a:noFill/>
        <a:ln w="12700">
          <a:solidFill>
            <a:srgbClr val="808080"/>
          </a:solidFill>
          <a:prstDash val="solid"/>
        </a:ln>
      </c:spPr>
    </c:plotArea>
    <c:legend>
      <c:legendPos val="r"/>
      <c:layout>
        <c:manualLayout>
          <c:xMode val="edge"/>
          <c:yMode val="edge"/>
          <c:x val="0.16764173484162431"/>
          <c:y val="0.57824933687002655"/>
          <c:w val="0.27030580241797258"/>
          <c:h val="0.22281167108753316"/>
        </c:manualLayout>
      </c:layout>
      <c:overlay val="0"/>
      <c:spPr>
        <a:solidFill>
          <a:srgbClr val="FFFFFF"/>
        </a:solidFill>
        <a:ln w="3175">
          <a:solidFill>
            <a:srgbClr val="000000"/>
          </a:solidFill>
          <a:prstDash val="solid"/>
        </a:ln>
        <a:effectLst>
          <a:outerShdw dist="35921" dir="2700000" algn="br">
            <a:srgbClr val="000000"/>
          </a:outerShdw>
        </a:effectLst>
      </c:spPr>
      <c:txPr>
        <a:bodyPr/>
        <a:lstStyle/>
        <a:p>
          <a:pPr>
            <a:defRPr sz="1000" b="0" i="0" u="none" strike="noStrike" baseline="0">
              <a:solidFill>
                <a:srgbClr val="000000"/>
              </a:solidFill>
              <a:latin typeface="Palatino Linotype"/>
              <a:ea typeface="Palatino Linotype"/>
              <a:cs typeface="Palatino Linotype"/>
            </a:defRPr>
          </a:pPr>
          <a:endParaRPr lang="it-IT"/>
        </a:p>
      </c:txPr>
    </c:legend>
    <c:plotVisOnly val="1"/>
    <c:dispBlanksAs val="gap"/>
    <c:showDLblsOverMax val="0"/>
  </c:chart>
  <c:spPr>
    <a:solidFill>
      <a:srgbClr val="FFFFFF"/>
    </a:solidFill>
    <a:ln w="6350">
      <a:noFill/>
    </a:ln>
  </c:spPr>
  <c:txPr>
    <a:bodyPr/>
    <a:lstStyle/>
    <a:p>
      <a:pPr>
        <a:defRPr sz="825" b="0" i="0" u="none" strike="noStrike" baseline="0">
          <a:solidFill>
            <a:srgbClr val="000000"/>
          </a:solidFill>
          <a:latin typeface="Arial"/>
          <a:ea typeface="Arial"/>
          <a:cs typeface="Arial"/>
        </a:defRPr>
      </a:pPr>
      <a:endParaRPr lang="it-IT"/>
    </a:p>
  </c:txPr>
  <c:printSettings>
    <c:headerFooter alignWithMargins="0"/>
    <c:pageMargins b="1" l="0.75" r="0.75" t="1" header="0.5" footer="0.5"/>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67316284005164"/>
          <c:y val="5.0264680123284874E-2"/>
          <c:w val="0.82101245308363202"/>
          <c:h val="0.75926122080961889"/>
        </c:manualLayout>
      </c:layout>
      <c:scatterChart>
        <c:scatterStyle val="lineMarker"/>
        <c:varyColors val="0"/>
        <c:ser>
          <c:idx val="0"/>
          <c:order val="0"/>
          <c:tx>
            <c:strRef>
              <c:f>'[1]Fondazioni profonde'!$A$12:$B$12</c:f>
              <c:strCache>
                <c:ptCount val="1"/>
                <c:pt idx="0">
                  <c:v>Palo No 1 </c:v>
                </c:pt>
              </c:strCache>
            </c:strRef>
          </c:tx>
          <c:spPr>
            <a:ln w="19050">
              <a:noFill/>
            </a:ln>
          </c:spPr>
          <c:marker>
            <c:symbol val="diamond"/>
            <c:size val="4"/>
            <c:spPr>
              <a:solidFill>
                <a:srgbClr val="000080"/>
              </a:solidFill>
              <a:ln>
                <a:solidFill>
                  <a:srgbClr val="000080"/>
                </a:solidFill>
                <a:prstDash val="solid"/>
              </a:ln>
            </c:spPr>
          </c:marker>
          <c:trendline>
            <c:spPr>
              <a:ln w="12700">
                <a:solidFill>
                  <a:srgbClr val="003366"/>
                </a:solidFill>
                <a:prstDash val="solid"/>
              </a:ln>
            </c:spPr>
            <c:trendlineType val="linear"/>
            <c:dispRSqr val="0"/>
            <c:dispEq val="0"/>
          </c:trendline>
          <c:xVal>
            <c:numRef>
              <c:f>'[1]Fondazioni profonde'!$B$16:$B$23</c:f>
              <c:numCache>
                <c:formatCode>General</c:formatCode>
                <c:ptCount val="8"/>
                <c:pt idx="0">
                  <c:v>0.9</c:v>
                </c:pt>
                <c:pt idx="1">
                  <c:v>1.5627499999999999</c:v>
                </c:pt>
                <c:pt idx="2">
                  <c:v>2.7592500000000002</c:v>
                </c:pt>
                <c:pt idx="3">
                  <c:v>4.5724999999999998</c:v>
                </c:pt>
                <c:pt idx="4">
                  <c:v>6.9770000000000003</c:v>
                </c:pt>
                <c:pt idx="5">
                  <c:v>10.2925</c:v>
                </c:pt>
                <c:pt idx="6">
                  <c:v>16.039750000000002</c:v>
                </c:pt>
                <c:pt idx="7">
                  <c:v>25.249249999999996</c:v>
                </c:pt>
              </c:numCache>
            </c:numRef>
          </c:xVal>
          <c:yVal>
            <c:numRef>
              <c:f>'[1]Fondazioni profonde'!$C$16:$C$23</c:f>
              <c:numCache>
                <c:formatCode>General</c:formatCode>
                <c:ptCount val="8"/>
                <c:pt idx="0">
                  <c:v>1.2608550000000001</c:v>
                </c:pt>
                <c:pt idx="1">
                  <c:v>1.0946673062499999</c:v>
                </c:pt>
                <c:pt idx="2">
                  <c:v>1.2885237625000003</c:v>
                </c:pt>
                <c:pt idx="3">
                  <c:v>1.6014609687500001</c:v>
                </c:pt>
                <c:pt idx="4">
                  <c:v>1.9548856300000002</c:v>
                </c:pt>
                <c:pt idx="5">
                  <c:v>2.4032129791666672</c:v>
                </c:pt>
                <c:pt idx="6">
                  <c:v>3.2101268232142863</c:v>
                </c:pt>
                <c:pt idx="7">
                  <c:v>4.4216170984374994</c:v>
                </c:pt>
              </c:numCache>
            </c:numRef>
          </c:yVal>
          <c:smooth val="1"/>
        </c:ser>
        <c:ser>
          <c:idx val="1"/>
          <c:order val="1"/>
          <c:tx>
            <c:strRef>
              <c:f>'[1]Fondazioni profonde'!$D$12:$E$12</c:f>
              <c:strCache>
                <c:ptCount val="1"/>
                <c:pt idx="0">
                  <c:v>Palo No 2 </c:v>
                </c:pt>
              </c:strCache>
            </c:strRef>
          </c:tx>
          <c:spPr>
            <a:ln w="19050">
              <a:noFill/>
            </a:ln>
          </c:spPr>
          <c:marker>
            <c:symbol val="square"/>
            <c:size val="4"/>
            <c:spPr>
              <a:solidFill>
                <a:srgbClr val="FF0000"/>
              </a:solidFill>
              <a:ln>
                <a:solidFill>
                  <a:srgbClr val="FF0000"/>
                </a:solidFill>
                <a:prstDash val="solid"/>
              </a:ln>
            </c:spPr>
          </c:marker>
          <c:trendline>
            <c:spPr>
              <a:ln w="12700">
                <a:solidFill>
                  <a:srgbClr val="FF0000"/>
                </a:solidFill>
                <a:prstDash val="solid"/>
              </a:ln>
            </c:spPr>
            <c:trendlineType val="linear"/>
            <c:dispRSqr val="0"/>
            <c:dispEq val="0"/>
          </c:trendline>
          <c:xVal>
            <c:numRef>
              <c:f>'[1]Fondazioni profonde'!$E$16:$E$30</c:f>
              <c:numCache>
                <c:formatCode>General</c:formatCode>
                <c:ptCount val="15"/>
                <c:pt idx="0">
                  <c:v>0.59</c:v>
                </c:pt>
                <c:pt idx="1">
                  <c:v>1.2749999999999999</c:v>
                </c:pt>
                <c:pt idx="2">
                  <c:v>2.1</c:v>
                </c:pt>
                <c:pt idx="3">
                  <c:v>3.0049999999999999</c:v>
                </c:pt>
                <c:pt idx="4">
                  <c:v>4.1449999999999996</c:v>
                </c:pt>
                <c:pt idx="5">
                  <c:v>4.7074999999999996</c:v>
                </c:pt>
                <c:pt idx="6">
                  <c:v>5.38</c:v>
                </c:pt>
                <c:pt idx="7">
                  <c:v>6.1550000000000002</c:v>
                </c:pt>
                <c:pt idx="8">
                  <c:v>7.3324999999999996</c:v>
                </c:pt>
                <c:pt idx="9">
                  <c:v>8.5449999999999999</c:v>
                </c:pt>
                <c:pt idx="10">
                  <c:v>10.095000000000001</c:v>
                </c:pt>
                <c:pt idx="11">
                  <c:v>12.01</c:v>
                </c:pt>
                <c:pt idx="12">
                  <c:v>16.547499999999999</c:v>
                </c:pt>
                <c:pt idx="13">
                  <c:v>21.0825</c:v>
                </c:pt>
                <c:pt idx="14">
                  <c:v>26.627500000000001</c:v>
                </c:pt>
              </c:numCache>
            </c:numRef>
          </c:xVal>
          <c:yVal>
            <c:numRef>
              <c:f>'[1]Fondazioni profonde'!$F$16:$F$30</c:f>
              <c:numCache>
                <c:formatCode>General</c:formatCode>
                <c:ptCount val="15"/>
                <c:pt idx="0">
                  <c:v>0.82656050000000003</c:v>
                </c:pt>
                <c:pt idx="1">
                  <c:v>0.88520203539823006</c:v>
                </c:pt>
                <c:pt idx="2">
                  <c:v>0.97486224852071024</c:v>
                </c:pt>
                <c:pt idx="3">
                  <c:v>1.0524636875</c:v>
                </c:pt>
                <c:pt idx="4">
                  <c:v>1.1613875499999999</c:v>
                </c:pt>
                <c:pt idx="5">
                  <c:v>1.1990858409090908</c:v>
                </c:pt>
                <c:pt idx="6">
                  <c:v>1.2561851666666668</c:v>
                </c:pt>
                <c:pt idx="7">
                  <c:v>1.3265918846153848</c:v>
                </c:pt>
                <c:pt idx="8">
                  <c:v>1.4600459111675128</c:v>
                </c:pt>
                <c:pt idx="9">
                  <c:v>1.5961490333333335</c:v>
                </c:pt>
                <c:pt idx="10">
                  <c:v>1.7678237812500002</c:v>
                </c:pt>
                <c:pt idx="11">
                  <c:v>1.9794599411764706</c:v>
                </c:pt>
                <c:pt idx="12">
                  <c:v>2.4402336973684209</c:v>
                </c:pt>
                <c:pt idx="13">
                  <c:v>2.8915901905594406</c:v>
                </c:pt>
                <c:pt idx="14">
                  <c:v>3.4134192532679739</c:v>
                </c:pt>
              </c:numCache>
            </c:numRef>
          </c:yVal>
          <c:smooth val="0"/>
        </c:ser>
        <c:ser>
          <c:idx val="2"/>
          <c:order val="2"/>
          <c:tx>
            <c:strRef>
              <c:f>'[1]Fondazioni profonde'!$G$12:$H$12</c:f>
              <c:strCache>
                <c:ptCount val="1"/>
                <c:pt idx="0">
                  <c:v>Palo No 3 </c:v>
                </c:pt>
              </c:strCache>
            </c:strRef>
          </c:tx>
          <c:spPr>
            <a:ln w="19050">
              <a:noFill/>
            </a:ln>
          </c:spPr>
          <c:marker>
            <c:symbol val="triangle"/>
            <c:size val="4"/>
            <c:spPr>
              <a:solidFill>
                <a:srgbClr val="008000"/>
              </a:solidFill>
              <a:ln>
                <a:solidFill>
                  <a:srgbClr val="008000"/>
                </a:solidFill>
                <a:prstDash val="solid"/>
              </a:ln>
            </c:spPr>
          </c:marker>
          <c:trendline>
            <c:spPr>
              <a:ln w="12700">
                <a:solidFill>
                  <a:srgbClr val="008000"/>
                </a:solidFill>
                <a:prstDash val="solid"/>
              </a:ln>
            </c:spPr>
            <c:trendlineType val="linear"/>
            <c:dispRSqr val="0"/>
            <c:dispEq val="0"/>
          </c:trendline>
          <c:xVal>
            <c:numRef>
              <c:f>'[1]Fondazioni profonde'!$H$16:$H$27</c:f>
              <c:numCache>
                <c:formatCode>General</c:formatCode>
                <c:ptCount val="12"/>
                <c:pt idx="0">
                  <c:v>0.60999999999999943</c:v>
                </c:pt>
                <c:pt idx="1">
                  <c:v>1.47</c:v>
                </c:pt>
                <c:pt idx="2">
                  <c:v>2.89</c:v>
                </c:pt>
                <c:pt idx="3">
                  <c:v>3.8875000000000002</c:v>
                </c:pt>
                <c:pt idx="4">
                  <c:v>5.4337499999999999</c:v>
                </c:pt>
                <c:pt idx="5">
                  <c:v>6.7259999999999991</c:v>
                </c:pt>
                <c:pt idx="6">
                  <c:v>8.1412499999999994</c:v>
                </c:pt>
                <c:pt idx="7">
                  <c:v>11.68</c:v>
                </c:pt>
                <c:pt idx="8">
                  <c:v>24.016249999999999</c:v>
                </c:pt>
                <c:pt idx="9">
                  <c:v>34.380000000000003</c:v>
                </c:pt>
                <c:pt idx="10">
                  <c:v>41.0075</c:v>
                </c:pt>
                <c:pt idx="11">
                  <c:v>58.325000000000003</c:v>
                </c:pt>
              </c:numCache>
            </c:numRef>
          </c:xVal>
          <c:yVal>
            <c:numRef>
              <c:f>'[1]Fondazioni profonde'!$I$16:$I$27</c:f>
              <c:numCache>
                <c:formatCode>General</c:formatCode>
                <c:ptCount val="12"/>
                <c:pt idx="0">
                  <c:v>0.85457949999999927</c:v>
                </c:pt>
                <c:pt idx="1">
                  <c:v>1.02969825</c:v>
                </c:pt>
                <c:pt idx="2">
                  <c:v>1.3495818333333336</c:v>
                </c:pt>
                <c:pt idx="3">
                  <c:v>1.3615482812500002</c:v>
                </c:pt>
                <c:pt idx="4">
                  <c:v>1.5224824125</c:v>
                </c:pt>
                <c:pt idx="5">
                  <c:v>1.5704649499999999</c:v>
                </c:pt>
                <c:pt idx="6">
                  <c:v>1.6293548839285714</c:v>
                </c:pt>
                <c:pt idx="7">
                  <c:v>2.1211420740740738</c:v>
                </c:pt>
                <c:pt idx="8">
                  <c:v>4.0959818793478266</c:v>
                </c:pt>
                <c:pt idx="9">
                  <c:v>5.6192104500000006</c:v>
                </c:pt>
                <c:pt idx="10">
                  <c:v>6.434339198</c:v>
                </c:pt>
                <c:pt idx="11">
                  <c:v>8.4736720185185188</c:v>
                </c:pt>
              </c:numCache>
            </c:numRef>
          </c:yVal>
          <c:smooth val="1"/>
        </c:ser>
        <c:dLbls>
          <c:showLegendKey val="0"/>
          <c:showVal val="0"/>
          <c:showCatName val="0"/>
          <c:showSerName val="0"/>
          <c:showPercent val="0"/>
          <c:showBubbleSize val="0"/>
        </c:dLbls>
        <c:axId val="296281424"/>
        <c:axId val="229424584"/>
      </c:scatterChart>
      <c:valAx>
        <c:axId val="296281424"/>
        <c:scaling>
          <c:orientation val="minMax"/>
          <c:max val="60"/>
        </c:scaling>
        <c:delete val="0"/>
        <c:axPos val="b"/>
        <c:majorGridlines>
          <c:spPr>
            <a:ln w="3175">
              <a:solidFill>
                <a:srgbClr val="808080"/>
              </a:solidFill>
              <a:prstDash val="sysDash"/>
            </a:ln>
          </c:spPr>
        </c:majorGridlines>
        <c:title>
          <c:tx>
            <c:rich>
              <a:bodyPr/>
              <a:lstStyle/>
              <a:p>
                <a:pPr>
                  <a:defRPr sz="1000" b="0" i="0" u="none" strike="noStrike" baseline="0">
                    <a:solidFill>
                      <a:srgbClr val="000000"/>
                    </a:solidFill>
                    <a:latin typeface="Palatino Linotype"/>
                    <a:ea typeface="Palatino Linotype"/>
                    <a:cs typeface="Palatino Linotype"/>
                  </a:defRPr>
                </a:pPr>
                <a:r>
                  <a:rPr lang="it-IT" sz="1000"/>
                  <a:t>w (mm)</a:t>
                </a:r>
              </a:p>
            </c:rich>
          </c:tx>
          <c:layout>
            <c:manualLayout>
              <c:xMode val="edge"/>
              <c:yMode val="edge"/>
              <c:x val="0.48249068088278846"/>
              <c:y val="0.90740962935188652"/>
            </c:manualLayout>
          </c:layout>
          <c:overlay val="0"/>
          <c:spPr>
            <a:noFill/>
            <a:ln w="25400">
              <a:noFill/>
            </a:ln>
          </c:spPr>
        </c:title>
        <c:numFmt formatCode="General" sourceLinked="0"/>
        <c:majorTickMark val="out"/>
        <c:minorTickMark val="none"/>
        <c:tickLblPos val="nextTo"/>
        <c:txPr>
          <a:bodyPr rot="0" vert="horz"/>
          <a:lstStyle/>
          <a:p>
            <a:pPr>
              <a:defRPr/>
            </a:pPr>
            <a:endParaRPr lang="it-IT"/>
          </a:p>
        </c:txPr>
        <c:crossAx val="229424584"/>
        <c:crosses val="autoZero"/>
        <c:crossBetween val="midCat"/>
      </c:valAx>
      <c:valAx>
        <c:axId val="229424584"/>
        <c:scaling>
          <c:orientation val="minMax"/>
          <c:max val="10"/>
        </c:scaling>
        <c:delete val="0"/>
        <c:axPos val="l"/>
        <c:majorGridlines>
          <c:spPr>
            <a:ln w="3175">
              <a:solidFill>
                <a:srgbClr val="808080"/>
              </a:solidFill>
              <a:prstDash val="sysDash"/>
            </a:ln>
          </c:spPr>
        </c:majorGridlines>
        <c:title>
          <c:tx>
            <c:rich>
              <a:bodyPr/>
              <a:lstStyle/>
              <a:p>
                <a:pPr>
                  <a:defRPr sz="1000" b="0" i="0" u="none" strike="noStrike" baseline="0">
                    <a:solidFill>
                      <a:srgbClr val="000000"/>
                    </a:solidFill>
                    <a:latin typeface="Palatino Linotype"/>
                    <a:ea typeface="Palatino Linotype"/>
                    <a:cs typeface="Palatino Linotype"/>
                  </a:defRPr>
                </a:pPr>
                <a:r>
                  <a:rPr lang="it-IT" sz="1000"/>
                  <a:t>w/Q  (mm/MN)</a:t>
                </a:r>
              </a:p>
            </c:rich>
          </c:tx>
          <c:layout>
            <c:manualLayout>
              <c:xMode val="edge"/>
              <c:yMode val="edge"/>
              <c:x val="1.3618677042801557E-2"/>
              <c:y val="0.31481564804399453"/>
            </c:manualLayout>
          </c:layout>
          <c:overlay val="0"/>
          <c:spPr>
            <a:noFill/>
            <a:ln w="25400">
              <a:noFill/>
            </a:ln>
          </c:spPr>
        </c:title>
        <c:numFmt formatCode="General" sourceLinked="0"/>
        <c:majorTickMark val="out"/>
        <c:minorTickMark val="none"/>
        <c:tickLblPos val="nextTo"/>
        <c:txPr>
          <a:bodyPr rot="0" vert="horz"/>
          <a:lstStyle/>
          <a:p>
            <a:pPr>
              <a:defRPr/>
            </a:pPr>
            <a:endParaRPr lang="it-IT"/>
          </a:p>
        </c:txPr>
        <c:crossAx val="296281424"/>
        <c:crosses val="autoZero"/>
        <c:crossBetween val="midCat"/>
        <c:majorUnit val="2"/>
        <c:minorUnit val="1"/>
      </c:valAx>
      <c:spPr>
        <a:noFill/>
        <a:ln w="12700">
          <a:solidFill>
            <a:srgbClr val="808080"/>
          </a:solidFill>
          <a:prstDash val="solid"/>
        </a:ln>
      </c:spPr>
    </c:plotArea>
    <c:legend>
      <c:legendPos val="r"/>
      <c:legendEntry>
        <c:idx val="3"/>
        <c:delete val="1"/>
      </c:legendEntry>
      <c:legendEntry>
        <c:idx val="4"/>
        <c:delete val="1"/>
      </c:legendEntry>
      <c:legendEntry>
        <c:idx val="5"/>
        <c:delete val="1"/>
      </c:legendEntry>
      <c:layout>
        <c:manualLayout>
          <c:xMode val="edge"/>
          <c:yMode val="edge"/>
          <c:x val="0.16342432876824248"/>
          <c:y val="0.15343943118221332"/>
          <c:w val="0.24837893317809978"/>
          <c:h val="0.1957678901248455"/>
        </c:manualLayout>
      </c:layout>
      <c:overlay val="0"/>
      <c:spPr>
        <a:solidFill>
          <a:srgbClr val="FFFFFF"/>
        </a:solidFill>
        <a:ln w="3175">
          <a:solidFill>
            <a:srgbClr val="000000"/>
          </a:solidFill>
          <a:prstDash val="solid"/>
        </a:ln>
        <a:effectLst>
          <a:outerShdw dist="35921" dir="2700000" algn="br">
            <a:srgbClr val="000000"/>
          </a:outerShdw>
        </a:effectLst>
      </c:spPr>
      <c:txPr>
        <a:bodyPr/>
        <a:lstStyle/>
        <a:p>
          <a:pPr>
            <a:defRPr sz="1000" b="0" i="0" u="none" strike="noStrike" baseline="0">
              <a:solidFill>
                <a:srgbClr val="000000"/>
              </a:solidFill>
              <a:latin typeface="Palatino Linotype"/>
              <a:ea typeface="Palatino Linotype"/>
              <a:cs typeface="Palatino Linotype"/>
            </a:defRPr>
          </a:pPr>
          <a:endParaRPr lang="it-IT"/>
        </a:p>
      </c:txPr>
    </c:legend>
    <c:plotVisOnly val="1"/>
    <c:dispBlanksAs val="gap"/>
    <c:showDLblsOverMax val="0"/>
  </c:chart>
  <c:spPr>
    <a:solidFill>
      <a:srgbClr val="FFFFFF"/>
    </a:solidFill>
    <a:ln w="6350">
      <a:noFill/>
    </a:ln>
  </c:spPr>
  <c:txPr>
    <a:bodyPr/>
    <a:lstStyle/>
    <a:p>
      <a:pPr>
        <a:defRPr sz="825" b="0" i="0" u="none" strike="noStrike" baseline="0">
          <a:solidFill>
            <a:srgbClr val="000000"/>
          </a:solidFill>
          <a:latin typeface="Arial"/>
          <a:ea typeface="Arial"/>
          <a:cs typeface="Arial"/>
        </a:defRPr>
      </a:pPr>
      <a:endParaRPr lang="it-IT"/>
    </a:p>
  </c:txPr>
  <c:printSettings>
    <c:headerFooter alignWithMargins="0"/>
    <c:pageMargins b="1" l="0.75" r="0.75" t="1" header="0.5" footer="0.5"/>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8327974276527331"/>
          <c:y val="0.16585365853658537"/>
          <c:w val="0.68167202572347263"/>
          <c:h val="0.70243902439024386"/>
        </c:manualLayout>
      </c:layout>
      <c:scatterChart>
        <c:scatterStyle val="lineMarker"/>
        <c:varyColors val="0"/>
        <c:ser>
          <c:idx val="0"/>
          <c:order val="0"/>
          <c:tx>
            <c:strRef>
              <c:f>'[1]Fondazioni profonde'!$B$142</c:f>
              <c:strCache>
                <c:ptCount val="1"/>
                <c:pt idx="0">
                  <c:v>S1</c:v>
                </c:pt>
              </c:strCache>
            </c:strRef>
          </c:tx>
          <c:spPr>
            <a:ln w="12700">
              <a:solidFill>
                <a:srgbClr val="000080"/>
              </a:solidFill>
              <a:prstDash val="solid"/>
            </a:ln>
          </c:spPr>
          <c:marker>
            <c:symbol val="square"/>
            <c:size val="5"/>
            <c:spPr>
              <a:solidFill>
                <a:srgbClr val="000080"/>
              </a:solidFill>
              <a:ln>
                <a:solidFill>
                  <a:srgbClr val="000080"/>
                </a:solidFill>
                <a:prstDash val="solid"/>
              </a:ln>
            </c:spPr>
          </c:marker>
          <c:xVal>
            <c:numRef>
              <c:f>'[1]Fondazioni profonde'!$B$144:$B$153</c:f>
              <c:numCache>
                <c:formatCode>General</c:formatCode>
                <c:ptCount val="10"/>
                <c:pt idx="0">
                  <c:v>45</c:v>
                </c:pt>
                <c:pt idx="1">
                  <c:v>56</c:v>
                </c:pt>
                <c:pt idx="2">
                  <c:v>51</c:v>
                </c:pt>
                <c:pt idx="3">
                  <c:v>70</c:v>
                </c:pt>
                <c:pt idx="4">
                  <c:v>59</c:v>
                </c:pt>
                <c:pt idx="5">
                  <c:v>62</c:v>
                </c:pt>
                <c:pt idx="6">
                  <c:v>70</c:v>
                </c:pt>
                <c:pt idx="7">
                  <c:v>31</c:v>
                </c:pt>
                <c:pt idx="8">
                  <c:v>58</c:v>
                </c:pt>
                <c:pt idx="9">
                  <c:v>33</c:v>
                </c:pt>
              </c:numCache>
            </c:numRef>
          </c:xVal>
          <c:yVal>
            <c:numRef>
              <c:f>'[1]Fondazioni profonde'!$A$144:$A$153</c:f>
              <c:numCache>
                <c:formatCode>General</c:formatCode>
                <c:ptCount val="10"/>
                <c:pt idx="0">
                  <c:v>1.8</c:v>
                </c:pt>
                <c:pt idx="1">
                  <c:v>3.6</c:v>
                </c:pt>
                <c:pt idx="2">
                  <c:v>5.4</c:v>
                </c:pt>
                <c:pt idx="3">
                  <c:v>7.2</c:v>
                </c:pt>
                <c:pt idx="4">
                  <c:v>9</c:v>
                </c:pt>
                <c:pt idx="5">
                  <c:v>10.8</c:v>
                </c:pt>
                <c:pt idx="6">
                  <c:v>12.6</c:v>
                </c:pt>
                <c:pt idx="7">
                  <c:v>14.4</c:v>
                </c:pt>
                <c:pt idx="8">
                  <c:v>16.2</c:v>
                </c:pt>
                <c:pt idx="9">
                  <c:v>18</c:v>
                </c:pt>
              </c:numCache>
            </c:numRef>
          </c:yVal>
          <c:smooth val="0"/>
        </c:ser>
        <c:ser>
          <c:idx val="1"/>
          <c:order val="1"/>
          <c:tx>
            <c:strRef>
              <c:f>'[1]Fondazioni profonde'!$C$142</c:f>
              <c:strCache>
                <c:ptCount val="1"/>
                <c:pt idx="0">
                  <c:v>S2</c:v>
                </c:pt>
              </c:strCache>
            </c:strRef>
          </c:tx>
          <c:spPr>
            <a:ln w="12700">
              <a:solidFill>
                <a:srgbClr val="FF0000"/>
              </a:solidFill>
              <a:prstDash val="solid"/>
            </a:ln>
          </c:spPr>
          <c:marker>
            <c:symbol val="circle"/>
            <c:size val="5"/>
            <c:spPr>
              <a:solidFill>
                <a:srgbClr val="FFFFFF"/>
              </a:solidFill>
              <a:ln>
                <a:solidFill>
                  <a:srgbClr val="FF0000"/>
                </a:solidFill>
                <a:prstDash val="solid"/>
              </a:ln>
            </c:spPr>
          </c:marker>
          <c:xVal>
            <c:numRef>
              <c:f>'[1]Fondazioni profonde'!$C$144:$C$153</c:f>
              <c:numCache>
                <c:formatCode>General</c:formatCode>
                <c:ptCount val="10"/>
                <c:pt idx="0">
                  <c:v>59</c:v>
                </c:pt>
                <c:pt idx="1">
                  <c:v>55</c:v>
                </c:pt>
                <c:pt idx="2">
                  <c:v>53</c:v>
                </c:pt>
                <c:pt idx="3">
                  <c:v>48</c:v>
                </c:pt>
                <c:pt idx="4">
                  <c:v>40</c:v>
                </c:pt>
                <c:pt idx="5">
                  <c:v>38</c:v>
                </c:pt>
                <c:pt idx="6">
                  <c:v>47</c:v>
                </c:pt>
                <c:pt idx="7">
                  <c:v>46</c:v>
                </c:pt>
                <c:pt idx="8">
                  <c:v>46</c:v>
                </c:pt>
                <c:pt idx="9">
                  <c:v>30</c:v>
                </c:pt>
              </c:numCache>
            </c:numRef>
          </c:xVal>
          <c:yVal>
            <c:numRef>
              <c:f>'[1]Fondazioni profonde'!$A$144:$A$153</c:f>
              <c:numCache>
                <c:formatCode>General</c:formatCode>
                <c:ptCount val="10"/>
                <c:pt idx="0">
                  <c:v>1.8</c:v>
                </c:pt>
                <c:pt idx="1">
                  <c:v>3.6</c:v>
                </c:pt>
                <c:pt idx="2">
                  <c:v>5.4</c:v>
                </c:pt>
                <c:pt idx="3">
                  <c:v>7.2</c:v>
                </c:pt>
                <c:pt idx="4">
                  <c:v>9</c:v>
                </c:pt>
                <c:pt idx="5">
                  <c:v>10.8</c:v>
                </c:pt>
                <c:pt idx="6">
                  <c:v>12.6</c:v>
                </c:pt>
                <c:pt idx="7">
                  <c:v>14.4</c:v>
                </c:pt>
                <c:pt idx="8">
                  <c:v>16.2</c:v>
                </c:pt>
                <c:pt idx="9">
                  <c:v>18</c:v>
                </c:pt>
              </c:numCache>
            </c:numRef>
          </c:yVal>
          <c:smooth val="0"/>
        </c:ser>
        <c:ser>
          <c:idx val="2"/>
          <c:order val="2"/>
          <c:tx>
            <c:strRef>
              <c:f>'[1]Fondazioni profonde'!$D$142</c:f>
              <c:strCache>
                <c:ptCount val="1"/>
                <c:pt idx="0">
                  <c:v>S3</c:v>
                </c:pt>
              </c:strCache>
            </c:strRef>
          </c:tx>
          <c:spPr>
            <a:ln w="12700">
              <a:solidFill>
                <a:srgbClr val="008000"/>
              </a:solidFill>
              <a:prstDash val="solid"/>
            </a:ln>
          </c:spPr>
          <c:marker>
            <c:symbol val="triangle"/>
            <c:size val="5"/>
            <c:spPr>
              <a:solidFill>
                <a:srgbClr val="FFFF00"/>
              </a:solidFill>
              <a:ln>
                <a:solidFill>
                  <a:srgbClr val="008000"/>
                </a:solidFill>
                <a:prstDash val="solid"/>
              </a:ln>
            </c:spPr>
          </c:marker>
          <c:xVal>
            <c:numRef>
              <c:f>'[1]Fondazioni profonde'!$D$144:$D$153</c:f>
              <c:numCache>
                <c:formatCode>General</c:formatCode>
                <c:ptCount val="10"/>
                <c:pt idx="0">
                  <c:v>62</c:v>
                </c:pt>
                <c:pt idx="1">
                  <c:v>52</c:v>
                </c:pt>
                <c:pt idx="2">
                  <c:v>60</c:v>
                </c:pt>
                <c:pt idx="3">
                  <c:v>57</c:v>
                </c:pt>
                <c:pt idx="4">
                  <c:v>62</c:v>
                </c:pt>
                <c:pt idx="5">
                  <c:v>51</c:v>
                </c:pt>
                <c:pt idx="6">
                  <c:v>44</c:v>
                </c:pt>
                <c:pt idx="7">
                  <c:v>46</c:v>
                </c:pt>
                <c:pt idx="8">
                  <c:v>36</c:v>
                </c:pt>
                <c:pt idx="9">
                  <c:v>42</c:v>
                </c:pt>
              </c:numCache>
            </c:numRef>
          </c:xVal>
          <c:yVal>
            <c:numRef>
              <c:f>'[1]Fondazioni profonde'!$A$144:$A$153</c:f>
              <c:numCache>
                <c:formatCode>General</c:formatCode>
                <c:ptCount val="10"/>
                <c:pt idx="0">
                  <c:v>1.8</c:v>
                </c:pt>
                <c:pt idx="1">
                  <c:v>3.6</c:v>
                </c:pt>
                <c:pt idx="2">
                  <c:v>5.4</c:v>
                </c:pt>
                <c:pt idx="3">
                  <c:v>7.2</c:v>
                </c:pt>
                <c:pt idx="4">
                  <c:v>9</c:v>
                </c:pt>
                <c:pt idx="5">
                  <c:v>10.8</c:v>
                </c:pt>
                <c:pt idx="6">
                  <c:v>12.6</c:v>
                </c:pt>
                <c:pt idx="7">
                  <c:v>14.4</c:v>
                </c:pt>
                <c:pt idx="8">
                  <c:v>16.2</c:v>
                </c:pt>
                <c:pt idx="9">
                  <c:v>18</c:v>
                </c:pt>
              </c:numCache>
            </c:numRef>
          </c:yVal>
          <c:smooth val="0"/>
        </c:ser>
        <c:dLbls>
          <c:showLegendKey val="0"/>
          <c:showVal val="0"/>
          <c:showCatName val="0"/>
          <c:showSerName val="0"/>
          <c:showPercent val="0"/>
          <c:showBubbleSize val="0"/>
        </c:dLbls>
        <c:axId val="229425368"/>
        <c:axId val="229425760"/>
      </c:scatterChart>
      <c:valAx>
        <c:axId val="229425368"/>
        <c:scaling>
          <c:orientation val="minMax"/>
        </c:scaling>
        <c:delete val="0"/>
        <c:axPos val="t"/>
        <c:majorGridlines>
          <c:spPr>
            <a:ln w="3175">
              <a:solidFill>
                <a:srgbClr val="808080"/>
              </a:solidFill>
              <a:prstDash val="sysDash"/>
            </a:ln>
          </c:spPr>
        </c:majorGridlines>
        <c:title>
          <c:tx>
            <c:rich>
              <a:bodyPr/>
              <a:lstStyle/>
              <a:p>
                <a:pPr>
                  <a:defRPr sz="1100" b="0" i="0" u="none" strike="noStrike" baseline="0">
                    <a:solidFill>
                      <a:srgbClr val="000000"/>
                    </a:solidFill>
                    <a:latin typeface="Calibri"/>
                    <a:ea typeface="Calibri"/>
                    <a:cs typeface="Calibri"/>
                  </a:defRPr>
                </a:pPr>
                <a:r>
                  <a:rPr lang="it-IT" sz="950" b="0" i="0" u="none" strike="noStrike" baseline="0">
                    <a:solidFill>
                      <a:srgbClr val="000000"/>
                    </a:solidFill>
                    <a:latin typeface="Palatino Linotype"/>
                  </a:rPr>
                  <a:t>c</a:t>
                </a:r>
                <a:r>
                  <a:rPr lang="it-IT" sz="950" b="0" i="0" u="none" strike="noStrike" baseline="-25000">
                    <a:solidFill>
                      <a:srgbClr val="000000"/>
                    </a:solidFill>
                    <a:latin typeface="Palatino Linotype"/>
                  </a:rPr>
                  <a:t>u</a:t>
                </a:r>
                <a:r>
                  <a:rPr lang="it-IT" sz="950" b="0" i="0" u="none" strike="noStrike" baseline="0">
                    <a:solidFill>
                      <a:srgbClr val="000000"/>
                    </a:solidFill>
                    <a:latin typeface="Palatino Linotype"/>
                  </a:rPr>
                  <a:t> (kPa)</a:t>
                </a:r>
              </a:p>
            </c:rich>
          </c:tx>
          <c:layout>
            <c:manualLayout>
              <c:xMode val="edge"/>
              <c:yMode val="edge"/>
              <c:x val="0.44694533762057875"/>
              <c:y val="1.2195121951219513E-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950" b="0" i="0" u="none" strike="noStrike" baseline="0">
                <a:solidFill>
                  <a:srgbClr val="000000"/>
                </a:solidFill>
                <a:latin typeface="Palatino Linotype"/>
                <a:ea typeface="Palatino Linotype"/>
                <a:cs typeface="Palatino Linotype"/>
              </a:defRPr>
            </a:pPr>
            <a:endParaRPr lang="it-IT"/>
          </a:p>
        </c:txPr>
        <c:crossAx val="229425760"/>
        <c:crosses val="autoZero"/>
        <c:crossBetween val="midCat"/>
        <c:majorUnit val="20"/>
      </c:valAx>
      <c:valAx>
        <c:axId val="229425760"/>
        <c:scaling>
          <c:orientation val="maxMin"/>
        </c:scaling>
        <c:delete val="0"/>
        <c:axPos val="l"/>
        <c:majorGridlines>
          <c:spPr>
            <a:ln w="3175">
              <a:solidFill>
                <a:srgbClr val="808080"/>
              </a:solidFill>
              <a:prstDash val="sysDash"/>
            </a:ln>
          </c:spPr>
        </c:majorGridlines>
        <c:title>
          <c:tx>
            <c:rich>
              <a:bodyPr/>
              <a:lstStyle/>
              <a:p>
                <a:pPr>
                  <a:defRPr sz="950" b="0" i="0" u="none" strike="noStrike" baseline="0">
                    <a:solidFill>
                      <a:srgbClr val="000000"/>
                    </a:solidFill>
                    <a:latin typeface="Palatino Linotype"/>
                    <a:ea typeface="Palatino Linotype"/>
                    <a:cs typeface="Palatino Linotype"/>
                  </a:defRPr>
                </a:pPr>
                <a:r>
                  <a:rPr lang="it-IT"/>
                  <a:t>z (m)</a:t>
                </a:r>
              </a:p>
            </c:rich>
          </c:tx>
          <c:layout>
            <c:manualLayout>
              <c:xMode val="edge"/>
              <c:yMode val="edge"/>
              <c:x val="1.607717041800643E-2"/>
              <c:y val="0.47560975609756095"/>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950" b="0" i="0" u="none" strike="noStrike" baseline="0">
                <a:solidFill>
                  <a:srgbClr val="000000"/>
                </a:solidFill>
                <a:latin typeface="Palatino Linotype"/>
                <a:ea typeface="Palatino Linotype"/>
                <a:cs typeface="Palatino Linotype"/>
              </a:defRPr>
            </a:pPr>
            <a:endParaRPr lang="it-IT"/>
          </a:p>
        </c:txPr>
        <c:crossAx val="229425368"/>
        <c:crosses val="autoZero"/>
        <c:crossBetween val="midCat"/>
      </c:valAx>
      <c:spPr>
        <a:noFill/>
        <a:ln w="12700">
          <a:solidFill>
            <a:srgbClr val="808080"/>
          </a:solidFill>
          <a:prstDash val="solid"/>
        </a:ln>
      </c:spPr>
    </c:plotArea>
    <c:legend>
      <c:legendPos val="r"/>
      <c:layout>
        <c:manualLayout>
          <c:xMode val="edge"/>
          <c:yMode val="edge"/>
          <c:x val="0.21864951768488747"/>
          <c:y val="0.19756097560975611"/>
          <c:w val="0.17363344051446947"/>
          <c:h val="0.17073170731707316"/>
        </c:manualLayout>
      </c:layout>
      <c:overlay val="0"/>
      <c:spPr>
        <a:solidFill>
          <a:srgbClr val="FFFFFF"/>
        </a:solidFill>
        <a:ln w="3175">
          <a:solidFill>
            <a:srgbClr val="000000"/>
          </a:solidFill>
          <a:prstDash val="solid"/>
        </a:ln>
        <a:effectLst>
          <a:outerShdw dist="35921" dir="2700000" algn="br">
            <a:srgbClr val="000000"/>
          </a:outerShdw>
        </a:effectLst>
      </c:spPr>
      <c:txPr>
        <a:bodyPr/>
        <a:lstStyle/>
        <a:p>
          <a:pPr>
            <a:defRPr sz="800" b="0" i="0" u="none" strike="noStrike" baseline="0">
              <a:solidFill>
                <a:srgbClr val="000000"/>
              </a:solidFill>
              <a:latin typeface="Palatino Linotype"/>
              <a:ea typeface="Palatino Linotype"/>
              <a:cs typeface="Palatino Linotype"/>
            </a:defRPr>
          </a:pPr>
          <a:endParaRPr lang="it-IT"/>
        </a:p>
      </c:txPr>
    </c:legend>
    <c:plotVisOnly val="1"/>
    <c:dispBlanksAs val="gap"/>
    <c:showDLblsOverMax val="0"/>
  </c:chart>
  <c:spPr>
    <a:solidFill>
      <a:srgbClr val="FFFFFF"/>
    </a:solidFill>
    <a:ln w="6350">
      <a:noFill/>
    </a:ln>
  </c:spPr>
  <c:txPr>
    <a:bodyPr/>
    <a:lstStyle/>
    <a:p>
      <a:pPr>
        <a:defRPr sz="500" b="0" i="0" u="none" strike="noStrike" baseline="0">
          <a:solidFill>
            <a:srgbClr val="000000"/>
          </a:solidFill>
          <a:latin typeface="Arial"/>
          <a:ea typeface="Arial"/>
          <a:cs typeface="Arial"/>
        </a:defRPr>
      </a:pPr>
      <a:endParaRPr lang="it-IT"/>
    </a:p>
  </c:txPr>
  <c:printSettings>
    <c:headerFooter alignWithMargins="0"/>
    <c:pageMargins b="1" l="0.75" r="0.75" t="1" header="0.5" footer="0.5"/>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95822454308094"/>
          <c:y val="0.15306122448979592"/>
          <c:w val="0.75456919060052219"/>
          <c:h val="0.71938775510204078"/>
        </c:manualLayout>
      </c:layout>
      <c:scatterChart>
        <c:scatterStyle val="lineMarker"/>
        <c:varyColors val="0"/>
        <c:ser>
          <c:idx val="0"/>
          <c:order val="0"/>
          <c:tx>
            <c:strRef>
              <c:f>'fondazioni profonde'!$B$295</c:f>
              <c:strCache>
                <c:ptCount val="1"/>
                <c:pt idx="0">
                  <c:v>palo 1</c:v>
                </c:pt>
              </c:strCache>
            </c:strRef>
          </c:tx>
          <c:spPr>
            <a:ln w="19050">
              <a:noFill/>
            </a:ln>
          </c:spPr>
          <c:marker>
            <c:symbol val="diamond"/>
            <c:size val="5"/>
            <c:spPr>
              <a:solidFill>
                <a:srgbClr val="000080"/>
              </a:solidFill>
              <a:ln>
                <a:solidFill>
                  <a:srgbClr val="000080"/>
                </a:solidFill>
                <a:prstDash val="solid"/>
              </a:ln>
            </c:spPr>
          </c:marker>
          <c:xVal>
            <c:numRef>
              <c:f>'fondazioni profonde'!$A$298:$A$307</c:f>
              <c:numCache>
                <c:formatCode>General</c:formatCode>
                <c:ptCount val="10"/>
                <c:pt idx="0">
                  <c:v>0</c:v>
                </c:pt>
                <c:pt idx="1">
                  <c:v>0.5</c:v>
                </c:pt>
                <c:pt idx="2">
                  <c:v>1</c:v>
                </c:pt>
                <c:pt idx="3">
                  <c:v>1.5</c:v>
                </c:pt>
                <c:pt idx="4">
                  <c:v>2</c:v>
                </c:pt>
                <c:pt idx="5">
                  <c:v>3</c:v>
                </c:pt>
                <c:pt idx="6">
                  <c:v>4</c:v>
                </c:pt>
                <c:pt idx="7">
                  <c:v>5</c:v>
                </c:pt>
                <c:pt idx="8">
                  <c:v>5.6</c:v>
                </c:pt>
                <c:pt idx="9">
                  <c:v>6</c:v>
                </c:pt>
              </c:numCache>
            </c:numRef>
          </c:xVal>
          <c:yVal>
            <c:numRef>
              <c:f>'fondazioni profonde'!$B$298:$B$307</c:f>
              <c:numCache>
                <c:formatCode>General</c:formatCode>
                <c:ptCount val="10"/>
                <c:pt idx="0">
                  <c:v>0</c:v>
                </c:pt>
                <c:pt idx="1">
                  <c:v>2.1</c:v>
                </c:pt>
                <c:pt idx="2">
                  <c:v>3.6</c:v>
                </c:pt>
                <c:pt idx="3">
                  <c:v>5</c:v>
                </c:pt>
                <c:pt idx="4">
                  <c:v>6.2</c:v>
                </c:pt>
                <c:pt idx="5">
                  <c:v>10</c:v>
                </c:pt>
                <c:pt idx="6">
                  <c:v>18</c:v>
                </c:pt>
                <c:pt idx="7">
                  <c:v>40</c:v>
                </c:pt>
                <c:pt idx="8">
                  <c:v>63</c:v>
                </c:pt>
                <c:pt idx="9">
                  <c:v>100</c:v>
                </c:pt>
              </c:numCache>
            </c:numRef>
          </c:yVal>
          <c:smooth val="1"/>
        </c:ser>
        <c:ser>
          <c:idx val="1"/>
          <c:order val="1"/>
          <c:tx>
            <c:strRef>
              <c:f>'fondazioni profonde'!$C$295</c:f>
              <c:strCache>
                <c:ptCount val="1"/>
                <c:pt idx="0">
                  <c:v>palo 2</c:v>
                </c:pt>
              </c:strCache>
            </c:strRef>
          </c:tx>
          <c:spPr>
            <a:ln w="28575">
              <a:noFill/>
            </a:ln>
          </c:spPr>
          <c:marker>
            <c:symbol val="square"/>
            <c:size val="4"/>
            <c:spPr>
              <a:solidFill>
                <a:srgbClr val="FF0000"/>
              </a:solidFill>
              <a:ln>
                <a:solidFill>
                  <a:srgbClr val="FF0000"/>
                </a:solidFill>
              </a:ln>
            </c:spPr>
          </c:marker>
          <c:xVal>
            <c:numRef>
              <c:f>'fondazioni profonde'!$A$298:$A$308</c:f>
              <c:numCache>
                <c:formatCode>General</c:formatCode>
                <c:ptCount val="11"/>
                <c:pt idx="0">
                  <c:v>0</c:v>
                </c:pt>
                <c:pt idx="1">
                  <c:v>0.5</c:v>
                </c:pt>
                <c:pt idx="2">
                  <c:v>1</c:v>
                </c:pt>
                <c:pt idx="3">
                  <c:v>1.5</c:v>
                </c:pt>
                <c:pt idx="4">
                  <c:v>2</c:v>
                </c:pt>
                <c:pt idx="5">
                  <c:v>3</c:v>
                </c:pt>
                <c:pt idx="6">
                  <c:v>4</c:v>
                </c:pt>
                <c:pt idx="7">
                  <c:v>5</c:v>
                </c:pt>
                <c:pt idx="8">
                  <c:v>5.6</c:v>
                </c:pt>
                <c:pt idx="9">
                  <c:v>6</c:v>
                </c:pt>
                <c:pt idx="10">
                  <c:v>6.4</c:v>
                </c:pt>
              </c:numCache>
            </c:numRef>
          </c:xVal>
          <c:yVal>
            <c:numRef>
              <c:f>'fondazioni profonde'!$C$298:$C$308</c:f>
              <c:numCache>
                <c:formatCode>General</c:formatCode>
                <c:ptCount val="11"/>
                <c:pt idx="0">
                  <c:v>0</c:v>
                </c:pt>
                <c:pt idx="1">
                  <c:v>1.2</c:v>
                </c:pt>
                <c:pt idx="2">
                  <c:v>2.1</c:v>
                </c:pt>
                <c:pt idx="3">
                  <c:v>2.9</c:v>
                </c:pt>
                <c:pt idx="4">
                  <c:v>4.0999999999999996</c:v>
                </c:pt>
                <c:pt idx="5">
                  <c:v>7</c:v>
                </c:pt>
                <c:pt idx="6">
                  <c:v>14</c:v>
                </c:pt>
                <c:pt idx="7">
                  <c:v>26</c:v>
                </c:pt>
                <c:pt idx="8">
                  <c:v>40</c:v>
                </c:pt>
                <c:pt idx="9">
                  <c:v>56</c:v>
                </c:pt>
                <c:pt idx="10">
                  <c:v>80</c:v>
                </c:pt>
              </c:numCache>
            </c:numRef>
          </c:yVal>
          <c:smooth val="0"/>
        </c:ser>
        <c:dLbls>
          <c:showLegendKey val="0"/>
          <c:showVal val="0"/>
          <c:showCatName val="0"/>
          <c:showSerName val="0"/>
          <c:showPercent val="0"/>
          <c:showBubbleSize val="0"/>
        </c:dLbls>
        <c:axId val="229428112"/>
        <c:axId val="230040872"/>
      </c:scatterChart>
      <c:valAx>
        <c:axId val="229428112"/>
        <c:scaling>
          <c:orientation val="minMax"/>
          <c:max val="7"/>
        </c:scaling>
        <c:delete val="0"/>
        <c:axPos val="t"/>
        <c:majorGridlines>
          <c:spPr>
            <a:ln w="3175">
              <a:solidFill>
                <a:srgbClr val="808080"/>
              </a:solidFill>
              <a:prstDash val="sysDash"/>
            </a:ln>
          </c:spPr>
        </c:majorGridlines>
        <c:title>
          <c:tx>
            <c:rich>
              <a:bodyPr/>
              <a:lstStyle/>
              <a:p>
                <a:pPr>
                  <a:defRPr sz="1200" b="1" i="0" u="none" strike="noStrike" baseline="0">
                    <a:solidFill>
                      <a:srgbClr val="000000"/>
                    </a:solidFill>
                    <a:latin typeface="Calibri"/>
                    <a:ea typeface="Calibri"/>
                    <a:cs typeface="Calibri"/>
                  </a:defRPr>
                </a:pPr>
                <a:r>
                  <a:rPr lang="it-IT"/>
                  <a:t>Carico (MN)</a:t>
                </a:r>
              </a:p>
            </c:rich>
          </c:tx>
          <c:layout>
            <c:manualLayout>
              <c:xMode val="edge"/>
              <c:yMode val="edge"/>
              <c:x val="0.46214099216710181"/>
              <c:y val="1.2755102040816327E-2"/>
            </c:manualLayout>
          </c:layout>
          <c:overlay val="0"/>
          <c:spPr>
            <a:noFill/>
            <a:ln w="25400">
              <a:noFill/>
            </a:ln>
          </c:spPr>
        </c:title>
        <c:numFmt formatCode="General" sourceLinked="1"/>
        <c:majorTickMark val="out"/>
        <c:minorTickMark val="none"/>
        <c:tickLblPos val="nextTo"/>
        <c:txPr>
          <a:bodyPr rot="0" vert="horz"/>
          <a:lstStyle/>
          <a:p>
            <a:pPr>
              <a:defRPr/>
            </a:pPr>
            <a:endParaRPr lang="it-IT"/>
          </a:p>
        </c:txPr>
        <c:crossAx val="230040872"/>
        <c:crosses val="autoZero"/>
        <c:crossBetween val="midCat"/>
        <c:majorUnit val="1"/>
      </c:valAx>
      <c:valAx>
        <c:axId val="230040872"/>
        <c:scaling>
          <c:orientation val="maxMin"/>
        </c:scaling>
        <c:delete val="0"/>
        <c:axPos val="l"/>
        <c:majorGridlines>
          <c:spPr>
            <a:ln w="3175">
              <a:solidFill>
                <a:srgbClr val="808080"/>
              </a:solidFill>
              <a:prstDash val="sysDash"/>
            </a:ln>
          </c:spPr>
        </c:majorGridlines>
        <c:title>
          <c:tx>
            <c:rich>
              <a:bodyPr/>
              <a:lstStyle/>
              <a:p>
                <a:pPr>
                  <a:defRPr sz="1200" b="1" i="0" u="none" strike="noStrike" baseline="0">
                    <a:solidFill>
                      <a:srgbClr val="000000"/>
                    </a:solidFill>
                    <a:latin typeface="Calibri"/>
                    <a:ea typeface="Calibri"/>
                    <a:cs typeface="Calibri"/>
                  </a:defRPr>
                </a:pPr>
                <a:r>
                  <a:rPr lang="it-IT"/>
                  <a:t>Cedimento (mm)</a:t>
                </a:r>
              </a:p>
            </c:rich>
          </c:tx>
          <c:layout>
            <c:manualLayout>
              <c:xMode val="edge"/>
              <c:yMode val="edge"/>
              <c:x val="2.0887728459530026E-2"/>
              <c:y val="0.36224489795918369"/>
            </c:manualLayout>
          </c:layout>
          <c:overlay val="0"/>
          <c:spPr>
            <a:noFill/>
            <a:ln w="25400">
              <a:noFill/>
            </a:ln>
          </c:spPr>
        </c:title>
        <c:numFmt formatCode="General" sourceLinked="1"/>
        <c:majorTickMark val="out"/>
        <c:minorTickMark val="none"/>
        <c:tickLblPos val="nextTo"/>
        <c:txPr>
          <a:bodyPr rot="0" vert="horz"/>
          <a:lstStyle/>
          <a:p>
            <a:pPr>
              <a:defRPr/>
            </a:pPr>
            <a:endParaRPr lang="it-IT"/>
          </a:p>
        </c:txPr>
        <c:crossAx val="229428112"/>
        <c:crosses val="autoZero"/>
        <c:crossBetween val="midCat"/>
      </c:valAx>
      <c:spPr>
        <a:noFill/>
        <a:ln w="12700">
          <a:solidFill>
            <a:srgbClr val="808080"/>
          </a:solidFill>
          <a:prstDash val="solid"/>
        </a:ln>
      </c:spPr>
    </c:plotArea>
    <c:legend>
      <c:legendPos val="r"/>
      <c:layout>
        <c:manualLayout>
          <c:xMode val="edge"/>
          <c:yMode val="edge"/>
          <c:x val="0.24543080939947781"/>
          <c:y val="0.65306122448979587"/>
          <c:w val="0.15847563440992851"/>
          <c:h val="0.13126305640366381"/>
        </c:manualLayout>
      </c:layout>
      <c:overlay val="0"/>
      <c:spPr>
        <a:solidFill>
          <a:srgbClr val="FFFFFF"/>
        </a:solidFill>
        <a:ln w="3175">
          <a:solidFill>
            <a:srgbClr val="000000"/>
          </a:solidFill>
          <a:prstDash val="solid"/>
        </a:ln>
        <a:effectLst>
          <a:outerShdw dist="35921" dir="2700000" algn="br">
            <a:srgbClr val="000000"/>
          </a:outerShdw>
        </a:effectLst>
      </c:spPr>
      <c:txPr>
        <a:bodyPr/>
        <a:lstStyle/>
        <a:p>
          <a:pPr>
            <a:defRPr sz="1100" b="0" i="0" u="none" strike="noStrike" baseline="0">
              <a:solidFill>
                <a:srgbClr val="000000"/>
              </a:solidFill>
              <a:latin typeface="Calibri"/>
              <a:ea typeface="Calibri"/>
              <a:cs typeface="Calibri"/>
            </a:defRPr>
          </a:pPr>
          <a:endParaRPr lang="it-IT"/>
        </a:p>
      </c:txPr>
    </c:legend>
    <c:plotVisOnly val="1"/>
    <c:dispBlanksAs val="gap"/>
    <c:showDLblsOverMax val="0"/>
  </c:chart>
  <c:spPr>
    <a:solidFill>
      <a:srgbClr val="FFFFFF"/>
    </a:solidFill>
    <a:ln w="6350">
      <a:noFill/>
    </a:ln>
  </c:spPr>
  <c:txPr>
    <a:bodyPr/>
    <a:lstStyle/>
    <a:p>
      <a:pPr>
        <a:defRPr sz="800" b="0" i="0" u="none" strike="noStrike" baseline="0">
          <a:solidFill>
            <a:srgbClr val="000000"/>
          </a:solidFill>
          <a:latin typeface="Arial"/>
          <a:ea typeface="Arial"/>
          <a:cs typeface="Arial"/>
        </a:defRPr>
      </a:pPr>
      <a:endParaRPr lang="it-IT"/>
    </a:p>
  </c:txPr>
  <c:printSettings>
    <c:headerFooter alignWithMargins="0"/>
    <c:pageMargins b="1" l="0.75" r="0.75" t="1" header="0.5" footer="0.5"/>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6576086956521738"/>
          <c:y val="8.5937718550919986E-2"/>
          <c:w val="0.76630434782608692"/>
          <c:h val="0.72916852103810892"/>
        </c:manualLayout>
      </c:layout>
      <c:scatterChart>
        <c:scatterStyle val="lineMarker"/>
        <c:varyColors val="0"/>
        <c:ser>
          <c:idx val="0"/>
          <c:order val="0"/>
          <c:tx>
            <c:strRef>
              <c:f>'fondazioni profonde'!$B$316</c:f>
              <c:strCache>
                <c:ptCount val="1"/>
                <c:pt idx="0">
                  <c:v>palo 1</c:v>
                </c:pt>
              </c:strCache>
            </c:strRef>
          </c:tx>
          <c:spPr>
            <a:ln w="19050">
              <a:noFill/>
            </a:ln>
          </c:spPr>
          <c:marker>
            <c:symbol val="diamond"/>
            <c:size val="5"/>
            <c:spPr>
              <a:solidFill>
                <a:srgbClr val="000080"/>
              </a:solidFill>
              <a:ln>
                <a:solidFill>
                  <a:srgbClr val="000080"/>
                </a:solidFill>
                <a:prstDash val="solid"/>
              </a:ln>
            </c:spPr>
          </c:marker>
          <c:xVal>
            <c:numRef>
              <c:f>'fondazioni profonde'!$B$299:$B$307</c:f>
              <c:numCache>
                <c:formatCode>General</c:formatCode>
                <c:ptCount val="9"/>
                <c:pt idx="0">
                  <c:v>2.1</c:v>
                </c:pt>
                <c:pt idx="1">
                  <c:v>3.6</c:v>
                </c:pt>
                <c:pt idx="2">
                  <c:v>5</c:v>
                </c:pt>
                <c:pt idx="3">
                  <c:v>6.2</c:v>
                </c:pt>
                <c:pt idx="4">
                  <c:v>10</c:v>
                </c:pt>
                <c:pt idx="5">
                  <c:v>18</c:v>
                </c:pt>
                <c:pt idx="6">
                  <c:v>40</c:v>
                </c:pt>
                <c:pt idx="7">
                  <c:v>63</c:v>
                </c:pt>
                <c:pt idx="8">
                  <c:v>100</c:v>
                </c:pt>
              </c:numCache>
            </c:numRef>
          </c:xVal>
          <c:yVal>
            <c:numRef>
              <c:f>'fondazioni profonde'!$B$319:$B$327</c:f>
              <c:numCache>
                <c:formatCode>0.00</c:formatCode>
                <c:ptCount val="9"/>
                <c:pt idx="0">
                  <c:v>4.2</c:v>
                </c:pt>
                <c:pt idx="1">
                  <c:v>3.6</c:v>
                </c:pt>
                <c:pt idx="2">
                  <c:v>3.3333333333333335</c:v>
                </c:pt>
                <c:pt idx="3">
                  <c:v>3.1</c:v>
                </c:pt>
                <c:pt idx="4">
                  <c:v>3.3333333333333335</c:v>
                </c:pt>
                <c:pt idx="5">
                  <c:v>4.5</c:v>
                </c:pt>
                <c:pt idx="6">
                  <c:v>8</c:v>
                </c:pt>
                <c:pt idx="7">
                  <c:v>11.25</c:v>
                </c:pt>
                <c:pt idx="8">
                  <c:v>16.666666666666668</c:v>
                </c:pt>
              </c:numCache>
            </c:numRef>
          </c:yVal>
          <c:smooth val="1"/>
        </c:ser>
        <c:ser>
          <c:idx val="1"/>
          <c:order val="1"/>
          <c:tx>
            <c:strRef>
              <c:f>'fondazioni profonde'!$C$316</c:f>
              <c:strCache>
                <c:ptCount val="1"/>
                <c:pt idx="0">
                  <c:v>palo 2</c:v>
                </c:pt>
              </c:strCache>
            </c:strRef>
          </c:tx>
          <c:spPr>
            <a:ln w="19050">
              <a:noFill/>
            </a:ln>
          </c:spPr>
          <c:marker>
            <c:symbol val="square"/>
            <c:size val="4"/>
            <c:spPr>
              <a:solidFill>
                <a:srgbClr val="FF0000"/>
              </a:solidFill>
              <a:ln>
                <a:solidFill>
                  <a:srgbClr val="FF0000"/>
                </a:solidFill>
                <a:prstDash val="solid"/>
              </a:ln>
            </c:spPr>
          </c:marker>
          <c:xVal>
            <c:numRef>
              <c:f>'fondazioni profonde'!$C$299:$C$308</c:f>
              <c:numCache>
                <c:formatCode>General</c:formatCode>
                <c:ptCount val="10"/>
                <c:pt idx="0">
                  <c:v>1.2</c:v>
                </c:pt>
                <c:pt idx="1">
                  <c:v>2.1</c:v>
                </c:pt>
                <c:pt idx="2">
                  <c:v>2.9</c:v>
                </c:pt>
                <c:pt idx="3">
                  <c:v>4.0999999999999996</c:v>
                </c:pt>
                <c:pt idx="4">
                  <c:v>7</c:v>
                </c:pt>
                <c:pt idx="5">
                  <c:v>14</c:v>
                </c:pt>
                <c:pt idx="6">
                  <c:v>26</c:v>
                </c:pt>
                <c:pt idx="7">
                  <c:v>40</c:v>
                </c:pt>
                <c:pt idx="8">
                  <c:v>56</c:v>
                </c:pt>
                <c:pt idx="9">
                  <c:v>80</c:v>
                </c:pt>
              </c:numCache>
            </c:numRef>
          </c:xVal>
          <c:yVal>
            <c:numRef>
              <c:f>'fondazioni profonde'!$C$319:$C$328</c:f>
              <c:numCache>
                <c:formatCode>0.00</c:formatCode>
                <c:ptCount val="10"/>
                <c:pt idx="0">
                  <c:v>2.4</c:v>
                </c:pt>
                <c:pt idx="1">
                  <c:v>2.1</c:v>
                </c:pt>
                <c:pt idx="2">
                  <c:v>1.9333333333333333</c:v>
                </c:pt>
                <c:pt idx="3">
                  <c:v>2.0499999999999998</c:v>
                </c:pt>
                <c:pt idx="4">
                  <c:v>2.3333333333333335</c:v>
                </c:pt>
                <c:pt idx="5">
                  <c:v>3.5</c:v>
                </c:pt>
                <c:pt idx="6">
                  <c:v>5.2</c:v>
                </c:pt>
                <c:pt idx="7">
                  <c:v>7.1428571428571432</c:v>
                </c:pt>
                <c:pt idx="8">
                  <c:v>9.3333333333333339</c:v>
                </c:pt>
                <c:pt idx="9">
                  <c:v>12.5</c:v>
                </c:pt>
              </c:numCache>
            </c:numRef>
          </c:yVal>
          <c:smooth val="1"/>
        </c:ser>
        <c:ser>
          <c:idx val="2"/>
          <c:order val="2"/>
          <c:tx>
            <c:v>palo1 ridotto</c:v>
          </c:tx>
          <c:spPr>
            <a:ln w="28575">
              <a:noFill/>
            </a:ln>
          </c:spPr>
          <c:marker>
            <c:symbol val="none"/>
          </c:marker>
          <c:trendline>
            <c:spPr>
              <a:ln w="15875">
                <a:solidFill>
                  <a:srgbClr val="002060"/>
                </a:solidFill>
              </a:ln>
            </c:spPr>
            <c:trendlineType val="linear"/>
            <c:dispRSqr val="1"/>
            <c:dispEq val="1"/>
            <c:trendlineLbl>
              <c:layout>
                <c:manualLayout>
                  <c:x val="-0.18086956521739131"/>
                  <c:y val="-5.0353194039721411E-2"/>
                </c:manualLayout>
              </c:layout>
              <c:tx>
                <c:rich>
                  <a:bodyPr/>
                  <a:lstStyle/>
                  <a:p>
                    <a:pPr>
                      <a:defRPr sz="1000">
                        <a:ln>
                          <a:noFill/>
                        </a:ln>
                        <a:latin typeface="+mn-lt"/>
                      </a:defRPr>
                    </a:pPr>
                    <a:r>
                      <a:rPr lang="en-US" sz="1000" baseline="0">
                        <a:ln>
                          <a:noFill/>
                        </a:ln>
                        <a:latin typeface="+mn-lt"/>
                      </a:rPr>
                      <a:t>(w/Q)</a:t>
                    </a:r>
                    <a:r>
                      <a:rPr lang="en-US" sz="1000" baseline="-25000">
                        <a:ln>
                          <a:noFill/>
                        </a:ln>
                        <a:latin typeface="+mn-lt"/>
                      </a:rPr>
                      <a:t>1</a:t>
                    </a:r>
                    <a:r>
                      <a:rPr lang="en-US" sz="1000" baseline="0">
                        <a:ln>
                          <a:noFill/>
                        </a:ln>
                        <a:latin typeface="+mn-lt"/>
                      </a:rPr>
                      <a:t> = 0.1468w + 2.0048</a:t>
                    </a:r>
                    <a:br>
                      <a:rPr lang="en-US" sz="1000" baseline="0">
                        <a:ln>
                          <a:noFill/>
                        </a:ln>
                        <a:latin typeface="+mn-lt"/>
                      </a:rPr>
                    </a:br>
                    <a:r>
                      <a:rPr lang="en-US" sz="1000" baseline="0">
                        <a:ln>
                          <a:noFill/>
                        </a:ln>
                        <a:latin typeface="+mn-lt"/>
                      </a:rPr>
                      <a:t>R² = 0.9994</a:t>
                    </a:r>
                    <a:endParaRPr lang="en-US" sz="1000">
                      <a:ln>
                        <a:noFill/>
                      </a:ln>
                      <a:latin typeface="+mn-lt"/>
                    </a:endParaRPr>
                  </a:p>
                </c:rich>
              </c:tx>
              <c:numFmt formatCode="General" sourceLinked="0"/>
              <c:spPr>
                <a:solidFill>
                  <a:schemeClr val="bg1"/>
                </a:solidFill>
                <a:ln>
                  <a:solidFill>
                    <a:schemeClr val="tx1"/>
                  </a:solidFill>
                </a:ln>
              </c:spPr>
            </c:trendlineLbl>
          </c:trendline>
          <c:xVal>
            <c:numRef>
              <c:f>'fondazioni profonde'!$B$302:$B$307</c:f>
              <c:numCache>
                <c:formatCode>General</c:formatCode>
                <c:ptCount val="6"/>
                <c:pt idx="0">
                  <c:v>6.2</c:v>
                </c:pt>
                <c:pt idx="1">
                  <c:v>10</c:v>
                </c:pt>
                <c:pt idx="2">
                  <c:v>18</c:v>
                </c:pt>
                <c:pt idx="3">
                  <c:v>40</c:v>
                </c:pt>
                <c:pt idx="4">
                  <c:v>63</c:v>
                </c:pt>
                <c:pt idx="5">
                  <c:v>100</c:v>
                </c:pt>
              </c:numCache>
            </c:numRef>
          </c:xVal>
          <c:yVal>
            <c:numRef>
              <c:f>'fondazioni profonde'!$B$322:$B$327</c:f>
              <c:numCache>
                <c:formatCode>0.00</c:formatCode>
                <c:ptCount val="6"/>
                <c:pt idx="0">
                  <c:v>3.1</c:v>
                </c:pt>
                <c:pt idx="1">
                  <c:v>3.3333333333333335</c:v>
                </c:pt>
                <c:pt idx="2">
                  <c:v>4.5</c:v>
                </c:pt>
                <c:pt idx="3">
                  <c:v>8</c:v>
                </c:pt>
                <c:pt idx="4">
                  <c:v>11.25</c:v>
                </c:pt>
                <c:pt idx="5">
                  <c:v>16.666666666666668</c:v>
                </c:pt>
              </c:numCache>
            </c:numRef>
          </c:yVal>
          <c:smooth val="0"/>
        </c:ser>
        <c:ser>
          <c:idx val="3"/>
          <c:order val="3"/>
          <c:tx>
            <c:v>palo 2 ridotto</c:v>
          </c:tx>
          <c:spPr>
            <a:ln w="28575">
              <a:noFill/>
            </a:ln>
          </c:spPr>
          <c:marker>
            <c:symbol val="none"/>
          </c:marker>
          <c:trendline>
            <c:spPr>
              <a:ln w="15875">
                <a:solidFill>
                  <a:srgbClr val="FF0000"/>
                </a:solidFill>
              </a:ln>
            </c:spPr>
            <c:trendlineType val="linear"/>
            <c:dispRSqr val="1"/>
            <c:dispEq val="1"/>
            <c:trendlineLbl>
              <c:layout>
                <c:manualLayout>
                  <c:x val="-4.3206664384343264E-2"/>
                  <c:y val="-5.5607222325555761E-2"/>
                </c:manualLayout>
              </c:layout>
              <c:tx>
                <c:rich>
                  <a:bodyPr/>
                  <a:lstStyle/>
                  <a:p>
                    <a:pPr>
                      <a:defRPr sz="1000">
                        <a:latin typeface="+mn-lt"/>
                      </a:defRPr>
                    </a:pPr>
                    <a:r>
                      <a:rPr lang="en-US" sz="1000" baseline="0">
                        <a:latin typeface="+mn-lt"/>
                      </a:rPr>
                      <a:t>(W/Q)</a:t>
                    </a:r>
                    <a:r>
                      <a:rPr lang="en-US" sz="1000" baseline="-25000">
                        <a:latin typeface="+mn-lt"/>
                      </a:rPr>
                      <a:t>2</a:t>
                    </a:r>
                    <a:r>
                      <a:rPr lang="en-US" sz="1000" baseline="0">
                        <a:latin typeface="+mn-lt"/>
                      </a:rPr>
                      <a:t> = 0.1387w + 1.5083</a:t>
                    </a:r>
                    <a:br>
                      <a:rPr lang="en-US" sz="1000" baseline="0">
                        <a:latin typeface="+mn-lt"/>
                      </a:rPr>
                    </a:br>
                    <a:r>
                      <a:rPr lang="en-US" sz="1000" baseline="0">
                        <a:latin typeface="+mn-lt"/>
                      </a:rPr>
                      <a:t>R² = 0.9994</a:t>
                    </a:r>
                    <a:endParaRPr lang="en-US" sz="1000">
                      <a:latin typeface="+mn-lt"/>
                    </a:endParaRPr>
                  </a:p>
                </c:rich>
              </c:tx>
              <c:numFmt formatCode="General" sourceLinked="0"/>
              <c:spPr>
                <a:solidFill>
                  <a:schemeClr val="bg1"/>
                </a:solidFill>
                <a:ln>
                  <a:solidFill>
                    <a:schemeClr val="tx1"/>
                  </a:solidFill>
                </a:ln>
              </c:spPr>
            </c:trendlineLbl>
          </c:trendline>
          <c:xVal>
            <c:numRef>
              <c:f>'fondazioni profonde'!$C$302:$C$308</c:f>
              <c:numCache>
                <c:formatCode>General</c:formatCode>
                <c:ptCount val="7"/>
                <c:pt idx="0">
                  <c:v>4.0999999999999996</c:v>
                </c:pt>
                <c:pt idx="1">
                  <c:v>7</c:v>
                </c:pt>
                <c:pt idx="2">
                  <c:v>14</c:v>
                </c:pt>
                <c:pt idx="3">
                  <c:v>26</c:v>
                </c:pt>
                <c:pt idx="4">
                  <c:v>40</c:v>
                </c:pt>
                <c:pt idx="5">
                  <c:v>56</c:v>
                </c:pt>
                <c:pt idx="6">
                  <c:v>80</c:v>
                </c:pt>
              </c:numCache>
            </c:numRef>
          </c:xVal>
          <c:yVal>
            <c:numRef>
              <c:f>'fondazioni profonde'!$C$322:$C$328</c:f>
              <c:numCache>
                <c:formatCode>0.00</c:formatCode>
                <c:ptCount val="7"/>
                <c:pt idx="0">
                  <c:v>2.0499999999999998</c:v>
                </c:pt>
                <c:pt idx="1">
                  <c:v>2.3333333333333335</c:v>
                </c:pt>
                <c:pt idx="2">
                  <c:v>3.5</c:v>
                </c:pt>
                <c:pt idx="3">
                  <c:v>5.2</c:v>
                </c:pt>
                <c:pt idx="4">
                  <c:v>7.1428571428571432</c:v>
                </c:pt>
                <c:pt idx="5">
                  <c:v>9.3333333333333339</c:v>
                </c:pt>
                <c:pt idx="6">
                  <c:v>12.5</c:v>
                </c:pt>
              </c:numCache>
            </c:numRef>
          </c:yVal>
          <c:smooth val="0"/>
        </c:ser>
        <c:dLbls>
          <c:showLegendKey val="0"/>
          <c:showVal val="0"/>
          <c:showCatName val="0"/>
          <c:showSerName val="0"/>
          <c:showPercent val="0"/>
          <c:showBubbleSize val="0"/>
        </c:dLbls>
        <c:axId val="230042048"/>
        <c:axId val="230042440"/>
      </c:scatterChart>
      <c:valAx>
        <c:axId val="230042048"/>
        <c:scaling>
          <c:orientation val="minMax"/>
          <c:max val="120"/>
        </c:scaling>
        <c:delete val="0"/>
        <c:axPos val="b"/>
        <c:majorGridlines>
          <c:spPr>
            <a:ln w="3175">
              <a:solidFill>
                <a:srgbClr val="808080"/>
              </a:solidFill>
              <a:prstDash val="sysDash"/>
            </a:ln>
          </c:spPr>
        </c:majorGridlines>
        <c:title>
          <c:tx>
            <c:rich>
              <a:bodyPr/>
              <a:lstStyle/>
              <a:p>
                <a:pPr>
                  <a:defRPr sz="1025" b="0" i="0" u="none" strike="noStrike" baseline="0">
                    <a:solidFill>
                      <a:srgbClr val="000000"/>
                    </a:solidFill>
                    <a:latin typeface="Calibri"/>
                    <a:ea typeface="Calibri"/>
                    <a:cs typeface="Calibri"/>
                  </a:defRPr>
                </a:pPr>
                <a:r>
                  <a:rPr lang="it-IT" b="0"/>
                  <a:t>w (mm)</a:t>
                </a:r>
              </a:p>
            </c:rich>
          </c:tx>
          <c:layout>
            <c:manualLayout>
              <c:xMode val="edge"/>
              <c:yMode val="edge"/>
              <c:x val="0.48641304347826086"/>
              <c:y val="0.90625230471879248"/>
            </c:manualLayout>
          </c:layout>
          <c:overlay val="0"/>
          <c:spPr>
            <a:noFill/>
            <a:ln w="25400">
              <a:noFill/>
            </a:ln>
          </c:spPr>
        </c:title>
        <c:numFmt formatCode="General" sourceLinked="1"/>
        <c:majorTickMark val="out"/>
        <c:minorTickMark val="none"/>
        <c:tickLblPos val="nextTo"/>
        <c:txPr>
          <a:bodyPr rot="0" vert="horz"/>
          <a:lstStyle/>
          <a:p>
            <a:pPr>
              <a:defRPr/>
            </a:pPr>
            <a:endParaRPr lang="it-IT"/>
          </a:p>
        </c:txPr>
        <c:crossAx val="230042440"/>
        <c:crosses val="autoZero"/>
        <c:crossBetween val="midCat"/>
        <c:majorUnit val="20"/>
      </c:valAx>
      <c:valAx>
        <c:axId val="230042440"/>
        <c:scaling>
          <c:orientation val="minMax"/>
        </c:scaling>
        <c:delete val="0"/>
        <c:axPos val="l"/>
        <c:majorGridlines>
          <c:spPr>
            <a:ln w="3175">
              <a:solidFill>
                <a:srgbClr val="808080"/>
              </a:solidFill>
              <a:prstDash val="sysDash"/>
            </a:ln>
          </c:spPr>
        </c:majorGridlines>
        <c:title>
          <c:tx>
            <c:rich>
              <a:bodyPr/>
              <a:lstStyle/>
              <a:p>
                <a:pPr>
                  <a:defRPr sz="1025" b="0" i="0" u="none" strike="noStrike" baseline="0">
                    <a:solidFill>
                      <a:srgbClr val="000000"/>
                    </a:solidFill>
                    <a:latin typeface="Calibri"/>
                    <a:ea typeface="Calibri"/>
                    <a:cs typeface="Calibri"/>
                  </a:defRPr>
                </a:pPr>
                <a:r>
                  <a:rPr lang="it-IT" b="0"/>
                  <a:t>w/Q (mm/MN)</a:t>
                </a:r>
              </a:p>
            </c:rich>
          </c:tx>
          <c:layout>
            <c:manualLayout>
              <c:xMode val="edge"/>
              <c:yMode val="edge"/>
              <c:x val="2.1739130434782608E-2"/>
              <c:y val="0.33333418104599266"/>
            </c:manualLayout>
          </c:layout>
          <c:overlay val="0"/>
          <c:spPr>
            <a:noFill/>
            <a:ln w="25400">
              <a:noFill/>
            </a:ln>
          </c:spPr>
        </c:title>
        <c:numFmt formatCode="General" sourceLinked="0"/>
        <c:majorTickMark val="out"/>
        <c:minorTickMark val="none"/>
        <c:tickLblPos val="nextTo"/>
        <c:txPr>
          <a:bodyPr rot="0" vert="horz"/>
          <a:lstStyle/>
          <a:p>
            <a:pPr>
              <a:defRPr/>
            </a:pPr>
            <a:endParaRPr lang="it-IT"/>
          </a:p>
        </c:txPr>
        <c:crossAx val="230042048"/>
        <c:crosses val="autoZero"/>
        <c:crossBetween val="midCat"/>
        <c:majorUnit val="4"/>
      </c:valAx>
      <c:spPr>
        <a:noFill/>
        <a:ln w="12700">
          <a:solidFill>
            <a:srgbClr val="808080"/>
          </a:solidFill>
          <a:prstDash val="solid"/>
        </a:ln>
      </c:spPr>
    </c:plotArea>
    <c:legend>
      <c:legendPos val="r"/>
      <c:legendEntry>
        <c:idx val="2"/>
        <c:delete val="1"/>
      </c:legendEntry>
      <c:legendEntry>
        <c:idx val="3"/>
        <c:delete val="1"/>
      </c:legendEntry>
      <c:legendEntry>
        <c:idx val="4"/>
        <c:delete val="1"/>
      </c:legendEntry>
      <c:legendEntry>
        <c:idx val="5"/>
        <c:delete val="1"/>
      </c:legendEntry>
      <c:layout>
        <c:manualLayout>
          <c:xMode val="edge"/>
          <c:yMode val="edge"/>
          <c:x val="0.65579710144927539"/>
          <c:y val="0.63691377160532103"/>
          <c:w val="0.24102219559511584"/>
          <c:h val="0.12105455322021756"/>
        </c:manualLayout>
      </c:layout>
      <c:overlay val="0"/>
      <c:spPr>
        <a:solidFill>
          <a:srgbClr val="FFFFFF"/>
        </a:solidFill>
        <a:ln w="3175">
          <a:solidFill>
            <a:srgbClr val="000000"/>
          </a:solidFill>
          <a:prstDash val="solid"/>
        </a:ln>
        <a:effectLst>
          <a:outerShdw dist="35921" dir="2700000" algn="br">
            <a:srgbClr val="000000"/>
          </a:outerShdw>
        </a:effectLst>
      </c:spPr>
      <c:txPr>
        <a:bodyPr/>
        <a:lstStyle/>
        <a:p>
          <a:pPr>
            <a:defRPr sz="1100" b="0" i="0" u="none" strike="noStrike" baseline="0">
              <a:solidFill>
                <a:srgbClr val="000000"/>
              </a:solidFill>
              <a:latin typeface="Calibri"/>
              <a:ea typeface="Calibri"/>
              <a:cs typeface="Calibri"/>
            </a:defRPr>
          </a:pPr>
          <a:endParaRPr lang="it-IT"/>
        </a:p>
      </c:txPr>
    </c:legend>
    <c:plotVisOnly val="1"/>
    <c:dispBlanksAs val="gap"/>
    <c:showDLblsOverMax val="0"/>
  </c:chart>
  <c:spPr>
    <a:solidFill>
      <a:srgbClr val="FFFFFF"/>
    </a:solidFill>
    <a:ln w="6350">
      <a:noFill/>
    </a:ln>
  </c:spPr>
  <c:txPr>
    <a:bodyPr/>
    <a:lstStyle/>
    <a:p>
      <a:pPr>
        <a:defRPr sz="800" b="0" i="0" u="none" strike="noStrike" baseline="0">
          <a:solidFill>
            <a:srgbClr val="000000"/>
          </a:solidFill>
          <a:latin typeface="Arial"/>
          <a:ea typeface="Arial"/>
          <a:cs typeface="Arial"/>
        </a:defRPr>
      </a:pPr>
      <a:endParaRPr lang="it-IT"/>
    </a:p>
  </c:txPr>
  <c:printSettings>
    <c:headerFooter alignWithMargins="0"/>
    <c:pageMargins b="1" l="0.75" r="0.75" t="1" header="0.5" footer="0.5"/>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lineMarker"/>
        <c:varyColors val="0"/>
        <c:ser>
          <c:idx val="0"/>
          <c:order val="0"/>
          <c:tx>
            <c:v>Rib. Stat.</c:v>
          </c:tx>
          <c:spPr>
            <a:ln w="19050" cap="rnd">
              <a:solidFill>
                <a:schemeClr val="accent3">
                  <a:lumMod val="50000"/>
                </a:schemeClr>
              </a:solidFill>
              <a:round/>
            </a:ln>
            <a:effectLst/>
          </c:spPr>
          <c:marker>
            <c:symbol val="none"/>
          </c:marker>
          <c:xVal>
            <c:numRef>
              <c:f>appunti!$A$53:$A$59</c:f>
              <c:numCache>
                <c:formatCode>General</c:formatCode>
                <c:ptCount val="7"/>
                <c:pt idx="0">
                  <c:v>3.4</c:v>
                </c:pt>
                <c:pt idx="1">
                  <c:v>3.6</c:v>
                </c:pt>
                <c:pt idx="2">
                  <c:v>3.8</c:v>
                </c:pt>
                <c:pt idx="3">
                  <c:v>4</c:v>
                </c:pt>
                <c:pt idx="4">
                  <c:v>4.2</c:v>
                </c:pt>
                <c:pt idx="5">
                  <c:v>4.4000000000000004</c:v>
                </c:pt>
                <c:pt idx="6">
                  <c:v>4.5999999999999996</c:v>
                </c:pt>
              </c:numCache>
            </c:numRef>
          </c:xVal>
          <c:yVal>
            <c:numRef>
              <c:f>appunti!$D$53:$D$59</c:f>
              <c:numCache>
                <c:formatCode>0.00</c:formatCode>
                <c:ptCount val="7"/>
                <c:pt idx="0">
                  <c:v>5.4842602924648984</c:v>
                </c:pt>
                <c:pt idx="1">
                  <c:v>6.2393657256378026</c:v>
                </c:pt>
                <c:pt idx="2">
                  <c:v>7.1074568150591366</c:v>
                </c:pt>
                <c:pt idx="3">
                  <c:v>8.1135811688496133</c:v>
                </c:pt>
                <c:pt idx="4">
                  <c:v>9.2909545043862796</c:v>
                </c:pt>
                <c:pt idx="5">
                  <c:v>10.68457281739531</c:v>
                </c:pt>
                <c:pt idx="6">
                  <c:v>12.356928432877922</c:v>
                </c:pt>
              </c:numCache>
            </c:numRef>
          </c:yVal>
          <c:smooth val="1"/>
        </c:ser>
        <c:ser>
          <c:idx val="1"/>
          <c:order val="1"/>
          <c:tx>
            <c:v>Scorr. Stat.</c:v>
          </c:tx>
          <c:spPr>
            <a:ln w="19050" cap="rnd">
              <a:solidFill>
                <a:srgbClr val="C00000"/>
              </a:solidFill>
              <a:round/>
            </a:ln>
            <a:effectLst/>
          </c:spPr>
          <c:marker>
            <c:symbol val="none"/>
          </c:marker>
          <c:xVal>
            <c:numRef>
              <c:f>appunti!$A$53:$A$59</c:f>
              <c:numCache>
                <c:formatCode>General</c:formatCode>
                <c:ptCount val="7"/>
                <c:pt idx="0">
                  <c:v>3.4</c:v>
                </c:pt>
                <c:pt idx="1">
                  <c:v>3.6</c:v>
                </c:pt>
                <c:pt idx="2">
                  <c:v>3.8</c:v>
                </c:pt>
                <c:pt idx="3">
                  <c:v>4</c:v>
                </c:pt>
                <c:pt idx="4">
                  <c:v>4.2</c:v>
                </c:pt>
                <c:pt idx="5">
                  <c:v>4.4000000000000004</c:v>
                </c:pt>
                <c:pt idx="6">
                  <c:v>4.5999999999999996</c:v>
                </c:pt>
              </c:numCache>
            </c:numRef>
          </c:xVal>
          <c:yVal>
            <c:numRef>
              <c:f>appunti!$G$53:$G$59</c:f>
              <c:numCache>
                <c:formatCode>0.00</c:formatCode>
                <c:ptCount val="7"/>
                <c:pt idx="0">
                  <c:v>0.93329610496629423</c:v>
                </c:pt>
                <c:pt idx="1">
                  <c:v>0.95965131849666097</c:v>
                </c:pt>
                <c:pt idx="2">
                  <c:v>0.98536326221133297</c:v>
                </c:pt>
                <c:pt idx="3">
                  <c:v>1.0104529629341132</c:v>
                </c:pt>
                <c:pt idx="4">
                  <c:v>1.0349405902815594</c:v>
                </c:pt>
                <c:pt idx="5">
                  <c:v>1.0588454984095135</c:v>
                </c:pt>
                <c:pt idx="6">
                  <c:v>1.0821862654006595</c:v>
                </c:pt>
              </c:numCache>
            </c:numRef>
          </c:yVal>
          <c:smooth val="1"/>
        </c:ser>
        <c:ser>
          <c:idx val="2"/>
          <c:order val="2"/>
          <c:tx>
            <c:v>Car. Lim. Stat.</c:v>
          </c:tx>
          <c:spPr>
            <a:ln w="19050" cap="rnd">
              <a:solidFill>
                <a:schemeClr val="tx1"/>
              </a:solidFill>
              <a:round/>
            </a:ln>
            <a:effectLst/>
          </c:spPr>
          <c:marker>
            <c:symbol val="none"/>
          </c:marker>
          <c:xVal>
            <c:numRef>
              <c:f>appunti!$A$53:$A$59</c:f>
              <c:numCache>
                <c:formatCode>General</c:formatCode>
                <c:ptCount val="7"/>
                <c:pt idx="0">
                  <c:v>3.4</c:v>
                </c:pt>
                <c:pt idx="1">
                  <c:v>3.6</c:v>
                </c:pt>
                <c:pt idx="2">
                  <c:v>3.8</c:v>
                </c:pt>
                <c:pt idx="3">
                  <c:v>4</c:v>
                </c:pt>
                <c:pt idx="4">
                  <c:v>4.2</c:v>
                </c:pt>
                <c:pt idx="5">
                  <c:v>4.4000000000000004</c:v>
                </c:pt>
                <c:pt idx="6">
                  <c:v>4.5999999999999996</c:v>
                </c:pt>
              </c:numCache>
            </c:numRef>
          </c:xVal>
          <c:yVal>
            <c:numRef>
              <c:f>appunti!$J$53:$J$59</c:f>
              <c:numCache>
                <c:formatCode>0.00</c:formatCode>
                <c:ptCount val="7"/>
                <c:pt idx="0">
                  <c:v>1.1251254451386787</c:v>
                </c:pt>
                <c:pt idx="1">
                  <c:v>1.2639487136284937</c:v>
                </c:pt>
                <c:pt idx="2">
                  <c:v>1.4046367382559535</c:v>
                </c:pt>
                <c:pt idx="3">
                  <c:v>1.5465384610184394</c:v>
                </c:pt>
                <c:pt idx="4">
                  <c:v>1.6890995239631839</c:v>
                </c:pt>
                <c:pt idx="5">
                  <c:v>1.8318498151209974</c:v>
                </c:pt>
                <c:pt idx="6">
                  <c:v>1.9743921405406448</c:v>
                </c:pt>
              </c:numCache>
            </c:numRef>
          </c:yVal>
          <c:smooth val="1"/>
        </c:ser>
        <c:ser>
          <c:idx val="3"/>
          <c:order val="3"/>
          <c:tx>
            <c:v>Rib. Sism.</c:v>
          </c:tx>
          <c:spPr>
            <a:ln w="19050" cap="rnd">
              <a:solidFill>
                <a:schemeClr val="accent3">
                  <a:lumMod val="50000"/>
                </a:schemeClr>
              </a:solidFill>
              <a:prstDash val="sysDot"/>
              <a:round/>
            </a:ln>
            <a:effectLst/>
          </c:spPr>
          <c:marker>
            <c:symbol val="none"/>
          </c:marker>
          <c:xVal>
            <c:numRef>
              <c:f>appunti!$A$53:$A$59</c:f>
              <c:numCache>
                <c:formatCode>General</c:formatCode>
                <c:ptCount val="7"/>
                <c:pt idx="0">
                  <c:v>3.4</c:v>
                </c:pt>
                <c:pt idx="1">
                  <c:v>3.6</c:v>
                </c:pt>
                <c:pt idx="2">
                  <c:v>3.8</c:v>
                </c:pt>
                <c:pt idx="3">
                  <c:v>4</c:v>
                </c:pt>
                <c:pt idx="4">
                  <c:v>4.2</c:v>
                </c:pt>
                <c:pt idx="5">
                  <c:v>4.4000000000000004</c:v>
                </c:pt>
                <c:pt idx="6">
                  <c:v>4.5999999999999996</c:v>
                </c:pt>
              </c:numCache>
            </c:numRef>
          </c:xVal>
          <c:yVal>
            <c:numRef>
              <c:f>appunti!$M$53:$M$59</c:f>
              <c:numCache>
                <c:formatCode>0.00</c:formatCode>
                <c:ptCount val="7"/>
                <c:pt idx="0">
                  <c:v>6.5227018608610354</c:v>
                </c:pt>
                <c:pt idx="1">
                  <c:v>7.4508967156365689</c:v>
                </c:pt>
                <c:pt idx="2">
                  <c:v>8.522432944973346</c:v>
                </c:pt>
                <c:pt idx="3">
                  <c:v>9.7700063654357088</c:v>
                </c:pt>
                <c:pt idx="4">
                  <c:v>11.237317869862645</c:v>
                </c:pt>
                <c:pt idx="5">
                  <c:v>12.9841107619011</c:v>
                </c:pt>
                <c:pt idx="6">
                  <c:v>15.094255234869566</c:v>
                </c:pt>
              </c:numCache>
            </c:numRef>
          </c:yVal>
          <c:smooth val="0"/>
        </c:ser>
        <c:ser>
          <c:idx val="4"/>
          <c:order val="4"/>
          <c:tx>
            <c:v>Scorr. Sism.</c:v>
          </c:tx>
          <c:spPr>
            <a:ln w="19050" cap="rnd">
              <a:solidFill>
                <a:srgbClr val="C00000"/>
              </a:solidFill>
              <a:prstDash val="sysDot"/>
              <a:round/>
            </a:ln>
            <a:effectLst/>
          </c:spPr>
          <c:marker>
            <c:symbol val="none"/>
          </c:marker>
          <c:xVal>
            <c:numRef>
              <c:f>appunti!$A$53:$A$59</c:f>
              <c:numCache>
                <c:formatCode>General</c:formatCode>
                <c:ptCount val="7"/>
                <c:pt idx="0">
                  <c:v>3.4</c:v>
                </c:pt>
                <c:pt idx="1">
                  <c:v>3.6</c:v>
                </c:pt>
                <c:pt idx="2">
                  <c:v>3.8</c:v>
                </c:pt>
                <c:pt idx="3">
                  <c:v>4</c:v>
                </c:pt>
                <c:pt idx="4">
                  <c:v>4.2</c:v>
                </c:pt>
                <c:pt idx="5">
                  <c:v>4.4000000000000004</c:v>
                </c:pt>
                <c:pt idx="6">
                  <c:v>4.5999999999999996</c:v>
                </c:pt>
              </c:numCache>
            </c:numRef>
          </c:xVal>
          <c:yVal>
            <c:numRef>
              <c:f>appunti!$P$53:$P$59</c:f>
              <c:numCache>
                <c:formatCode>0.00</c:formatCode>
                <c:ptCount val="7"/>
                <c:pt idx="0">
                  <c:v>1.1727085070490071</c:v>
                </c:pt>
                <c:pt idx="1">
                  <c:v>1.1941117433868258</c:v>
                </c:pt>
                <c:pt idx="2">
                  <c:v>1.2148100098927463</c:v>
                </c:pt>
                <c:pt idx="3">
                  <c:v>1.2348357042220695</c:v>
                </c:pt>
                <c:pt idx="4">
                  <c:v>1.2542193074923877</c:v>
                </c:pt>
                <c:pt idx="5">
                  <c:v>1.2729895228846926</c:v>
                </c:pt>
                <c:pt idx="6">
                  <c:v>1.2911734024228143</c:v>
                </c:pt>
              </c:numCache>
            </c:numRef>
          </c:yVal>
          <c:smooth val="0"/>
        </c:ser>
        <c:ser>
          <c:idx val="5"/>
          <c:order val="5"/>
          <c:tx>
            <c:v>Car. Lim. Sism.</c:v>
          </c:tx>
          <c:spPr>
            <a:ln w="19050" cap="rnd">
              <a:solidFill>
                <a:schemeClr val="tx1"/>
              </a:solidFill>
              <a:prstDash val="sysDot"/>
              <a:round/>
            </a:ln>
            <a:effectLst/>
          </c:spPr>
          <c:marker>
            <c:symbol val="none"/>
          </c:marker>
          <c:xVal>
            <c:numRef>
              <c:f>appunti!$A$53:$A$59</c:f>
              <c:numCache>
                <c:formatCode>General</c:formatCode>
                <c:ptCount val="7"/>
                <c:pt idx="0">
                  <c:v>3.4</c:v>
                </c:pt>
                <c:pt idx="1">
                  <c:v>3.6</c:v>
                </c:pt>
                <c:pt idx="2">
                  <c:v>3.8</c:v>
                </c:pt>
                <c:pt idx="3">
                  <c:v>4</c:v>
                </c:pt>
                <c:pt idx="4">
                  <c:v>4.2</c:v>
                </c:pt>
                <c:pt idx="5">
                  <c:v>4.4000000000000004</c:v>
                </c:pt>
                <c:pt idx="6">
                  <c:v>4.5999999999999996</c:v>
                </c:pt>
              </c:numCache>
            </c:numRef>
          </c:xVal>
          <c:yVal>
            <c:numRef>
              <c:f>appunti!$S$53:$S$59</c:f>
              <c:numCache>
                <c:formatCode>0.00</c:formatCode>
                <c:ptCount val="7"/>
                <c:pt idx="0">
                  <c:v>1.1440023563617021</c:v>
                </c:pt>
                <c:pt idx="1">
                  <c:v>1.2782271252786725</c:v>
                </c:pt>
                <c:pt idx="2">
                  <c:v>1.4141521407371038</c:v>
                </c:pt>
                <c:pt idx="3">
                  <c:v>1.5512153187119928</c:v>
                </c:pt>
                <c:pt idx="4">
                  <c:v>1.6889339351816288</c:v>
                </c:pt>
                <c:pt idx="5">
                  <c:v>1.8268947105007005</c:v>
                </c:pt>
                <c:pt idx="6">
                  <c:v>1.964744821267171</c:v>
                </c:pt>
              </c:numCache>
            </c:numRef>
          </c:yVal>
          <c:smooth val="1"/>
        </c:ser>
        <c:ser>
          <c:idx val="6"/>
          <c:order val="6"/>
          <c:spPr>
            <a:ln w="12700" cap="rnd">
              <a:solidFill>
                <a:srgbClr val="002060"/>
              </a:solidFill>
              <a:round/>
            </a:ln>
            <a:effectLst/>
          </c:spPr>
          <c:marker>
            <c:symbol val="none"/>
          </c:marker>
          <c:xVal>
            <c:numRef>
              <c:f>appunti!$A$62:$A$63</c:f>
              <c:numCache>
                <c:formatCode>General</c:formatCode>
                <c:ptCount val="2"/>
                <c:pt idx="0">
                  <c:v>3.2</c:v>
                </c:pt>
                <c:pt idx="1">
                  <c:v>4.8</c:v>
                </c:pt>
              </c:numCache>
            </c:numRef>
          </c:xVal>
          <c:yVal>
            <c:numRef>
              <c:f>appunti!$B$62:$B$63</c:f>
              <c:numCache>
                <c:formatCode>General</c:formatCode>
                <c:ptCount val="2"/>
                <c:pt idx="0">
                  <c:v>1</c:v>
                </c:pt>
                <c:pt idx="1">
                  <c:v>1</c:v>
                </c:pt>
              </c:numCache>
            </c:numRef>
          </c:yVal>
          <c:smooth val="0"/>
        </c:ser>
        <c:dLbls>
          <c:showLegendKey val="0"/>
          <c:showVal val="0"/>
          <c:showCatName val="0"/>
          <c:showSerName val="0"/>
          <c:showPercent val="0"/>
          <c:showBubbleSize val="0"/>
        </c:dLbls>
        <c:axId val="230044008"/>
        <c:axId val="230044400"/>
      </c:scatterChart>
      <c:valAx>
        <c:axId val="230044008"/>
        <c:scaling>
          <c:orientation val="minMax"/>
          <c:max val="4.8"/>
          <c:min val="3.2"/>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it-IT"/>
                  <a:t>b (m)</a:t>
                </a:r>
              </a:p>
            </c:rich>
          </c:tx>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it-IT"/>
            </a:p>
          </c:txPr>
        </c:title>
        <c:numFmt formatCode="General"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t-IT"/>
          </a:p>
        </c:txPr>
        <c:crossAx val="230044400"/>
        <c:crosses val="autoZero"/>
        <c:crossBetween val="midCat"/>
        <c:majorUnit val="0.2"/>
      </c:valAx>
      <c:valAx>
        <c:axId val="23004440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R</a:t>
                </a:r>
                <a:r>
                  <a:rPr lang="en-US" baseline="-25000"/>
                  <a:t>d</a:t>
                </a:r>
                <a:r>
                  <a:rPr lang="en-US"/>
                  <a:t>/E</a:t>
                </a:r>
                <a:r>
                  <a:rPr lang="en-US" baseline="-25000"/>
                  <a:t>d</a:t>
                </a:r>
              </a:p>
            </c:rich>
          </c:tx>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it-IT"/>
            </a:p>
          </c:txPr>
        </c:title>
        <c:numFmt formatCode="General"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t-IT"/>
          </a:p>
        </c:txPr>
        <c:crossAx val="230044008"/>
        <c:crosses val="autoZero"/>
        <c:crossBetween val="midCat"/>
      </c:valAx>
      <c:spPr>
        <a:noFill/>
        <a:ln>
          <a:noFill/>
        </a:ln>
        <a:effectLst/>
      </c:spPr>
    </c:plotArea>
    <c:legend>
      <c:legendPos val="r"/>
      <c:legendEntry>
        <c:idx val="6"/>
        <c:delete val="1"/>
      </c:legendEntry>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t-IT"/>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it-IT"/>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lineMarker"/>
        <c:varyColors val="0"/>
        <c:ser>
          <c:idx val="1"/>
          <c:order val="0"/>
          <c:tx>
            <c:v>Scorr. Stat.</c:v>
          </c:tx>
          <c:spPr>
            <a:ln w="19050" cap="rnd">
              <a:solidFill>
                <a:srgbClr val="C00000"/>
              </a:solidFill>
              <a:round/>
            </a:ln>
            <a:effectLst/>
          </c:spPr>
          <c:marker>
            <c:symbol val="none"/>
          </c:marker>
          <c:xVal>
            <c:numRef>
              <c:f>appunti!$A$53:$A$59</c:f>
              <c:numCache>
                <c:formatCode>General</c:formatCode>
                <c:ptCount val="7"/>
                <c:pt idx="0">
                  <c:v>3.4</c:v>
                </c:pt>
                <c:pt idx="1">
                  <c:v>3.6</c:v>
                </c:pt>
                <c:pt idx="2">
                  <c:v>3.8</c:v>
                </c:pt>
                <c:pt idx="3">
                  <c:v>4</c:v>
                </c:pt>
                <c:pt idx="4">
                  <c:v>4.2</c:v>
                </c:pt>
                <c:pt idx="5">
                  <c:v>4.4000000000000004</c:v>
                </c:pt>
                <c:pt idx="6">
                  <c:v>4.5999999999999996</c:v>
                </c:pt>
              </c:numCache>
            </c:numRef>
          </c:xVal>
          <c:yVal>
            <c:numRef>
              <c:f>appunti!$G$53:$G$59</c:f>
              <c:numCache>
                <c:formatCode>0.00</c:formatCode>
                <c:ptCount val="7"/>
                <c:pt idx="0">
                  <c:v>0.93329610496629423</c:v>
                </c:pt>
                <c:pt idx="1">
                  <c:v>0.95965131849666097</c:v>
                </c:pt>
                <c:pt idx="2">
                  <c:v>0.98536326221133297</c:v>
                </c:pt>
                <c:pt idx="3">
                  <c:v>1.0104529629341132</c:v>
                </c:pt>
                <c:pt idx="4">
                  <c:v>1.0349405902815594</c:v>
                </c:pt>
                <c:pt idx="5">
                  <c:v>1.0588454984095135</c:v>
                </c:pt>
                <c:pt idx="6">
                  <c:v>1.0821862654006595</c:v>
                </c:pt>
              </c:numCache>
            </c:numRef>
          </c:yVal>
          <c:smooth val="1"/>
        </c:ser>
        <c:ser>
          <c:idx val="2"/>
          <c:order val="1"/>
          <c:tx>
            <c:v>Car. Lim. Stat.</c:v>
          </c:tx>
          <c:spPr>
            <a:ln w="19050" cap="rnd">
              <a:solidFill>
                <a:schemeClr val="tx1"/>
              </a:solidFill>
              <a:round/>
            </a:ln>
            <a:effectLst/>
          </c:spPr>
          <c:marker>
            <c:symbol val="none"/>
          </c:marker>
          <c:xVal>
            <c:numRef>
              <c:f>appunti!$A$53:$A$59</c:f>
              <c:numCache>
                <c:formatCode>General</c:formatCode>
                <c:ptCount val="7"/>
                <c:pt idx="0">
                  <c:v>3.4</c:v>
                </c:pt>
                <c:pt idx="1">
                  <c:v>3.6</c:v>
                </c:pt>
                <c:pt idx="2">
                  <c:v>3.8</c:v>
                </c:pt>
                <c:pt idx="3">
                  <c:v>4</c:v>
                </c:pt>
                <c:pt idx="4">
                  <c:v>4.2</c:v>
                </c:pt>
                <c:pt idx="5">
                  <c:v>4.4000000000000004</c:v>
                </c:pt>
                <c:pt idx="6">
                  <c:v>4.5999999999999996</c:v>
                </c:pt>
              </c:numCache>
            </c:numRef>
          </c:xVal>
          <c:yVal>
            <c:numRef>
              <c:f>appunti!$J$53:$J$59</c:f>
              <c:numCache>
                <c:formatCode>0.00</c:formatCode>
                <c:ptCount val="7"/>
                <c:pt idx="0">
                  <c:v>1.1251254451386787</c:v>
                </c:pt>
                <c:pt idx="1">
                  <c:v>1.2639487136284937</c:v>
                </c:pt>
                <c:pt idx="2">
                  <c:v>1.4046367382559535</c:v>
                </c:pt>
                <c:pt idx="3">
                  <c:v>1.5465384610184394</c:v>
                </c:pt>
                <c:pt idx="4">
                  <c:v>1.6890995239631839</c:v>
                </c:pt>
                <c:pt idx="5">
                  <c:v>1.8318498151209974</c:v>
                </c:pt>
                <c:pt idx="6">
                  <c:v>1.9743921405406448</c:v>
                </c:pt>
              </c:numCache>
            </c:numRef>
          </c:yVal>
          <c:smooth val="1"/>
        </c:ser>
        <c:ser>
          <c:idx val="4"/>
          <c:order val="2"/>
          <c:tx>
            <c:v>Scorr. Sism.</c:v>
          </c:tx>
          <c:spPr>
            <a:ln w="19050" cap="rnd">
              <a:solidFill>
                <a:srgbClr val="C00000"/>
              </a:solidFill>
              <a:prstDash val="sysDot"/>
              <a:round/>
            </a:ln>
            <a:effectLst/>
          </c:spPr>
          <c:marker>
            <c:symbol val="none"/>
          </c:marker>
          <c:xVal>
            <c:numRef>
              <c:f>appunti!$A$53:$A$59</c:f>
              <c:numCache>
                <c:formatCode>General</c:formatCode>
                <c:ptCount val="7"/>
                <c:pt idx="0">
                  <c:v>3.4</c:v>
                </c:pt>
                <c:pt idx="1">
                  <c:v>3.6</c:v>
                </c:pt>
                <c:pt idx="2">
                  <c:v>3.8</c:v>
                </c:pt>
                <c:pt idx="3">
                  <c:v>4</c:v>
                </c:pt>
                <c:pt idx="4">
                  <c:v>4.2</c:v>
                </c:pt>
                <c:pt idx="5">
                  <c:v>4.4000000000000004</c:v>
                </c:pt>
                <c:pt idx="6">
                  <c:v>4.5999999999999996</c:v>
                </c:pt>
              </c:numCache>
            </c:numRef>
          </c:xVal>
          <c:yVal>
            <c:numRef>
              <c:f>appunti!$P$53:$P$59</c:f>
              <c:numCache>
                <c:formatCode>0.00</c:formatCode>
                <c:ptCount val="7"/>
                <c:pt idx="0">
                  <c:v>1.1727085070490071</c:v>
                </c:pt>
                <c:pt idx="1">
                  <c:v>1.1941117433868258</c:v>
                </c:pt>
                <c:pt idx="2">
                  <c:v>1.2148100098927463</c:v>
                </c:pt>
                <c:pt idx="3">
                  <c:v>1.2348357042220695</c:v>
                </c:pt>
                <c:pt idx="4">
                  <c:v>1.2542193074923877</c:v>
                </c:pt>
                <c:pt idx="5">
                  <c:v>1.2729895228846926</c:v>
                </c:pt>
                <c:pt idx="6">
                  <c:v>1.2911734024228143</c:v>
                </c:pt>
              </c:numCache>
            </c:numRef>
          </c:yVal>
          <c:smooth val="0"/>
        </c:ser>
        <c:ser>
          <c:idx val="5"/>
          <c:order val="3"/>
          <c:tx>
            <c:v>Car. Lim. Sism.</c:v>
          </c:tx>
          <c:spPr>
            <a:ln w="19050" cap="rnd">
              <a:solidFill>
                <a:schemeClr val="tx1"/>
              </a:solidFill>
              <a:prstDash val="sysDot"/>
              <a:round/>
            </a:ln>
            <a:effectLst/>
          </c:spPr>
          <c:marker>
            <c:symbol val="none"/>
          </c:marker>
          <c:xVal>
            <c:numRef>
              <c:f>appunti!$A$53:$A$59</c:f>
              <c:numCache>
                <c:formatCode>General</c:formatCode>
                <c:ptCount val="7"/>
                <c:pt idx="0">
                  <c:v>3.4</c:v>
                </c:pt>
                <c:pt idx="1">
                  <c:v>3.6</c:v>
                </c:pt>
                <c:pt idx="2">
                  <c:v>3.8</c:v>
                </c:pt>
                <c:pt idx="3">
                  <c:v>4</c:v>
                </c:pt>
                <c:pt idx="4">
                  <c:v>4.2</c:v>
                </c:pt>
                <c:pt idx="5">
                  <c:v>4.4000000000000004</c:v>
                </c:pt>
                <c:pt idx="6">
                  <c:v>4.5999999999999996</c:v>
                </c:pt>
              </c:numCache>
            </c:numRef>
          </c:xVal>
          <c:yVal>
            <c:numRef>
              <c:f>appunti!$S$53:$S$59</c:f>
              <c:numCache>
                <c:formatCode>0.00</c:formatCode>
                <c:ptCount val="7"/>
                <c:pt idx="0">
                  <c:v>1.1440023563617021</c:v>
                </c:pt>
                <c:pt idx="1">
                  <c:v>1.2782271252786725</c:v>
                </c:pt>
                <c:pt idx="2">
                  <c:v>1.4141521407371038</c:v>
                </c:pt>
                <c:pt idx="3">
                  <c:v>1.5512153187119928</c:v>
                </c:pt>
                <c:pt idx="4">
                  <c:v>1.6889339351816288</c:v>
                </c:pt>
                <c:pt idx="5">
                  <c:v>1.8268947105007005</c:v>
                </c:pt>
                <c:pt idx="6">
                  <c:v>1.964744821267171</c:v>
                </c:pt>
              </c:numCache>
            </c:numRef>
          </c:yVal>
          <c:smooth val="1"/>
        </c:ser>
        <c:ser>
          <c:idx val="6"/>
          <c:order val="4"/>
          <c:spPr>
            <a:ln w="12700" cap="rnd">
              <a:solidFill>
                <a:srgbClr val="002060"/>
              </a:solidFill>
              <a:round/>
            </a:ln>
            <a:effectLst/>
          </c:spPr>
          <c:marker>
            <c:symbol val="none"/>
          </c:marker>
          <c:xVal>
            <c:numRef>
              <c:f>appunti!$A$62:$A$63</c:f>
              <c:numCache>
                <c:formatCode>General</c:formatCode>
                <c:ptCount val="2"/>
                <c:pt idx="0">
                  <c:v>3.2</c:v>
                </c:pt>
                <c:pt idx="1">
                  <c:v>4.8</c:v>
                </c:pt>
              </c:numCache>
            </c:numRef>
          </c:xVal>
          <c:yVal>
            <c:numRef>
              <c:f>appunti!$B$62:$B$63</c:f>
              <c:numCache>
                <c:formatCode>General</c:formatCode>
                <c:ptCount val="2"/>
                <c:pt idx="0">
                  <c:v>1</c:v>
                </c:pt>
                <c:pt idx="1">
                  <c:v>1</c:v>
                </c:pt>
              </c:numCache>
            </c:numRef>
          </c:yVal>
          <c:smooth val="0"/>
        </c:ser>
        <c:dLbls>
          <c:showLegendKey val="0"/>
          <c:showVal val="0"/>
          <c:showCatName val="0"/>
          <c:showSerName val="0"/>
          <c:showPercent val="0"/>
          <c:showBubbleSize val="0"/>
        </c:dLbls>
        <c:axId val="229427720"/>
        <c:axId val="229427328"/>
      </c:scatterChart>
      <c:valAx>
        <c:axId val="229427720"/>
        <c:scaling>
          <c:orientation val="minMax"/>
          <c:max val="4.8"/>
          <c:min val="3.2"/>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it-IT"/>
                  <a:t>b (m)</a:t>
                </a:r>
              </a:p>
            </c:rich>
          </c:tx>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it-IT"/>
            </a:p>
          </c:txPr>
        </c:title>
        <c:numFmt formatCode="General"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t-IT"/>
          </a:p>
        </c:txPr>
        <c:crossAx val="229427328"/>
        <c:crosses val="autoZero"/>
        <c:crossBetween val="midCat"/>
        <c:majorUnit val="0.2"/>
      </c:valAx>
      <c:valAx>
        <c:axId val="229427328"/>
        <c:scaling>
          <c:orientation val="minMax"/>
          <c:min val="0.8"/>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R</a:t>
                </a:r>
                <a:r>
                  <a:rPr lang="en-US" baseline="-25000"/>
                  <a:t>d</a:t>
                </a:r>
                <a:r>
                  <a:rPr lang="en-US"/>
                  <a:t>/E</a:t>
                </a:r>
                <a:r>
                  <a:rPr lang="en-US" baseline="-25000"/>
                  <a:t>d</a:t>
                </a:r>
              </a:p>
            </c:rich>
          </c:tx>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it-IT"/>
            </a:p>
          </c:txPr>
        </c:title>
        <c:numFmt formatCode="General"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t-IT"/>
          </a:p>
        </c:txPr>
        <c:crossAx val="229427720"/>
        <c:crosses val="autoZero"/>
        <c:crossBetween val="midCat"/>
      </c:valAx>
      <c:spPr>
        <a:noFill/>
        <a:ln>
          <a:noFill/>
        </a:ln>
        <a:effectLst/>
      </c:spPr>
    </c:plotArea>
    <c:legend>
      <c:legendPos val="r"/>
      <c:legendEntry>
        <c:idx val="4"/>
        <c:delete val="1"/>
      </c:legendEntry>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t-IT"/>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it-IT"/>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229231177563475E-2"/>
          <c:y val="0.14822948718711745"/>
          <c:w val="0.8819499943459449"/>
          <c:h val="0.8240934977467439"/>
        </c:manualLayout>
      </c:layout>
      <c:scatterChart>
        <c:scatterStyle val="lineMarker"/>
        <c:varyColors val="0"/>
        <c:ser>
          <c:idx val="0"/>
          <c:order val="0"/>
          <c:tx>
            <c:strRef>
              <c:f>appunti!$B$70</c:f>
              <c:strCache>
                <c:ptCount val="1"/>
                <c:pt idx="0">
                  <c:v>DA1-C2 </c:v>
                </c:pt>
              </c:strCache>
            </c:strRef>
          </c:tx>
          <c:spPr>
            <a:ln w="12700" cap="rnd">
              <a:solidFill>
                <a:srgbClr val="002060"/>
              </a:solidFill>
              <a:round/>
            </a:ln>
            <a:effectLst/>
          </c:spPr>
          <c:marker>
            <c:symbol val="none"/>
          </c:marker>
          <c:xVal>
            <c:numRef>
              <c:f>appunti!$B$72:$B$80</c:f>
              <c:numCache>
                <c:formatCode>0.00</c:formatCode>
                <c:ptCount val="9"/>
                <c:pt idx="0">
                  <c:v>3.9783468735437344</c:v>
                </c:pt>
                <c:pt idx="1">
                  <c:v>9.4868271599889056</c:v>
                </c:pt>
                <c:pt idx="2">
                  <c:v>48.667627637397523</c:v>
                </c:pt>
                <c:pt idx="3">
                  <c:v>51.793944166810384</c:v>
                </c:pt>
                <c:pt idx="4">
                  <c:v>69.617613970514412</c:v>
                </c:pt>
                <c:pt idx="5">
                  <c:v>151.32572721540896</c:v>
                </c:pt>
                <c:pt idx="6">
                  <c:v>-211.14977350310278</c:v>
                </c:pt>
                <c:pt idx="7">
                  <c:v>-12.843466447237221</c:v>
                </c:pt>
                <c:pt idx="8" formatCode="General">
                  <c:v>0</c:v>
                </c:pt>
              </c:numCache>
            </c:numRef>
          </c:xVal>
          <c:yVal>
            <c:numRef>
              <c:f>appunti!$A$72:$A$80</c:f>
              <c:numCache>
                <c:formatCode>General</c:formatCode>
                <c:ptCount val="9"/>
                <c:pt idx="0">
                  <c:v>0</c:v>
                </c:pt>
                <c:pt idx="1">
                  <c:v>1</c:v>
                </c:pt>
                <c:pt idx="2">
                  <c:v>4</c:v>
                </c:pt>
                <c:pt idx="3">
                  <c:v>4</c:v>
                </c:pt>
                <c:pt idx="4">
                  <c:v>5.4</c:v>
                </c:pt>
                <c:pt idx="5" formatCode="0.00">
                  <c:v>11.817946461232138</c:v>
                </c:pt>
                <c:pt idx="6" formatCode="0.00">
                  <c:v>11.817946461232138</c:v>
                </c:pt>
                <c:pt idx="7">
                  <c:v>5.4</c:v>
                </c:pt>
                <c:pt idx="8">
                  <c:v>5.4</c:v>
                </c:pt>
              </c:numCache>
            </c:numRef>
          </c:yVal>
          <c:smooth val="0"/>
        </c:ser>
        <c:ser>
          <c:idx val="1"/>
          <c:order val="1"/>
          <c:spPr>
            <a:ln w="19050" cap="rnd">
              <a:solidFill>
                <a:sysClr val="windowText" lastClr="000000"/>
              </a:solidFill>
              <a:round/>
            </a:ln>
            <a:effectLst/>
          </c:spPr>
          <c:marker>
            <c:symbol val="none"/>
          </c:marker>
          <c:xVal>
            <c:numRef>
              <c:f>appunti!$B$67:$B$68</c:f>
              <c:numCache>
                <c:formatCode>General</c:formatCode>
                <c:ptCount val="2"/>
                <c:pt idx="0">
                  <c:v>0</c:v>
                </c:pt>
                <c:pt idx="1">
                  <c:v>0</c:v>
                </c:pt>
              </c:numCache>
            </c:numRef>
          </c:xVal>
          <c:yVal>
            <c:numRef>
              <c:f>appunti!$A$67:$A$68</c:f>
              <c:numCache>
                <c:formatCode>0.00</c:formatCode>
                <c:ptCount val="2"/>
                <c:pt idx="0" formatCode="General">
                  <c:v>0</c:v>
                </c:pt>
                <c:pt idx="1">
                  <c:v>11.817946461232138</c:v>
                </c:pt>
              </c:numCache>
            </c:numRef>
          </c:yVal>
          <c:smooth val="0"/>
        </c:ser>
        <c:ser>
          <c:idx val="2"/>
          <c:order val="2"/>
          <c:spPr>
            <a:ln w="19050" cap="rnd">
              <a:solidFill>
                <a:schemeClr val="tx1"/>
              </a:solidFill>
              <a:round/>
              <a:headEnd type="triangle"/>
              <a:tailEnd type="none" w="sm" len="sm"/>
            </a:ln>
            <a:effectLst/>
          </c:spPr>
          <c:marker>
            <c:symbol val="none"/>
          </c:marker>
          <c:xVal>
            <c:numRef>
              <c:f>appunti!$D$67:$D$68</c:f>
              <c:numCache>
                <c:formatCode>General</c:formatCode>
                <c:ptCount val="2"/>
                <c:pt idx="0">
                  <c:v>0</c:v>
                </c:pt>
                <c:pt idx="1">
                  <c:v>-60</c:v>
                </c:pt>
              </c:numCache>
            </c:numRef>
          </c:xVal>
          <c:yVal>
            <c:numRef>
              <c:f>appunti!$C$67:$C$68</c:f>
              <c:numCache>
                <c:formatCode>General</c:formatCode>
                <c:ptCount val="2"/>
                <c:pt idx="0">
                  <c:v>1</c:v>
                </c:pt>
                <c:pt idx="1">
                  <c:v>1</c:v>
                </c:pt>
              </c:numCache>
            </c:numRef>
          </c:yVal>
          <c:smooth val="0"/>
        </c:ser>
        <c:ser>
          <c:idx val="3"/>
          <c:order val="3"/>
          <c:tx>
            <c:strRef>
              <c:f>appunti!$C$70</c:f>
              <c:strCache>
                <c:ptCount val="1"/>
                <c:pt idx="0">
                  <c:v>DA1-C1</c:v>
                </c:pt>
              </c:strCache>
            </c:strRef>
          </c:tx>
          <c:spPr>
            <a:ln w="19050" cap="rnd">
              <a:solidFill>
                <a:srgbClr val="C00000"/>
              </a:solidFill>
              <a:prstDash val="sysDot"/>
              <a:round/>
            </a:ln>
            <a:effectLst/>
          </c:spPr>
          <c:marker>
            <c:symbol val="none"/>
          </c:marker>
          <c:xVal>
            <c:numRef>
              <c:f>appunti!$C$72:$C$80</c:f>
              <c:numCache>
                <c:formatCode>0.00</c:formatCode>
                <c:ptCount val="9"/>
                <c:pt idx="0">
                  <c:v>4.765985042338662</c:v>
                </c:pt>
                <c:pt idx="1">
                  <c:v>10.485167093145057</c:v>
                </c:pt>
                <c:pt idx="2">
                  <c:v>50.017137177822377</c:v>
                </c:pt>
                <c:pt idx="3">
                  <c:v>52.753692195556475</c:v>
                </c:pt>
                <c:pt idx="4">
                  <c:v>71.36173796645096</c:v>
                </c:pt>
                <c:pt idx="5">
                  <c:v>156.66562475627796</c:v>
                </c:pt>
                <c:pt idx="6">
                  <c:v>-215.75549712039742</c:v>
                </c:pt>
                <c:pt idx="7">
                  <c:v>-16.145628878880956</c:v>
                </c:pt>
                <c:pt idx="8" formatCode="General">
                  <c:v>0</c:v>
                </c:pt>
              </c:numCache>
            </c:numRef>
          </c:xVal>
          <c:yVal>
            <c:numRef>
              <c:f>appunti!$A$72:$A$80</c:f>
              <c:numCache>
                <c:formatCode>General</c:formatCode>
                <c:ptCount val="9"/>
                <c:pt idx="0">
                  <c:v>0</c:v>
                </c:pt>
                <c:pt idx="1">
                  <c:v>1</c:v>
                </c:pt>
                <c:pt idx="2">
                  <c:v>4</c:v>
                </c:pt>
                <c:pt idx="3">
                  <c:v>4</c:v>
                </c:pt>
                <c:pt idx="4">
                  <c:v>5.4</c:v>
                </c:pt>
                <c:pt idx="5" formatCode="0.00">
                  <c:v>11.817946461232138</c:v>
                </c:pt>
                <c:pt idx="6" formatCode="0.00">
                  <c:v>11.817946461232138</c:v>
                </c:pt>
                <c:pt idx="7">
                  <c:v>5.4</c:v>
                </c:pt>
                <c:pt idx="8">
                  <c:v>5.4</c:v>
                </c:pt>
              </c:numCache>
            </c:numRef>
          </c:yVal>
          <c:smooth val="0"/>
        </c:ser>
        <c:dLbls>
          <c:showLegendKey val="0"/>
          <c:showVal val="0"/>
          <c:showCatName val="0"/>
          <c:showSerName val="0"/>
          <c:showPercent val="0"/>
          <c:showBubbleSize val="0"/>
        </c:dLbls>
        <c:axId val="230041656"/>
        <c:axId val="231731488"/>
      </c:scatterChart>
      <c:valAx>
        <c:axId val="230041656"/>
        <c:scaling>
          <c:orientation val="minMax"/>
          <c:max val="200"/>
          <c:min val="-300"/>
        </c:scaling>
        <c:delete val="0"/>
        <c:axPos val="t"/>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it-IT">
                    <a:latin typeface="Symbol" panose="05050102010706020507" pitchFamily="18" charset="2"/>
                  </a:rPr>
                  <a:t>s</a:t>
                </a:r>
                <a:r>
                  <a:rPr lang="it-IT"/>
                  <a:t>'</a:t>
                </a:r>
                <a:r>
                  <a:rPr lang="it-IT" baseline="-25000"/>
                  <a:t>h</a:t>
                </a:r>
                <a:r>
                  <a:rPr lang="it-IT"/>
                  <a:t> (kPa)</a:t>
                </a:r>
              </a:p>
            </c:rich>
          </c:tx>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it-IT"/>
            </a:p>
          </c:txPr>
        </c:title>
        <c:numFmt formatCode="General"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t-IT"/>
          </a:p>
        </c:txPr>
        <c:crossAx val="231731488"/>
        <c:crosses val="autoZero"/>
        <c:crossBetween val="midCat"/>
      </c:valAx>
      <c:valAx>
        <c:axId val="231731488"/>
        <c:scaling>
          <c:orientation val="maxMin"/>
          <c:max val="12"/>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Z (m)</a:t>
                </a:r>
              </a:p>
            </c:rich>
          </c:tx>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it-IT"/>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t-IT"/>
          </a:p>
        </c:txPr>
        <c:crossAx val="230041656"/>
        <c:crosses val="autoZero"/>
        <c:crossBetween val="midCat"/>
      </c:valAx>
      <c:spPr>
        <a:noFill/>
        <a:ln>
          <a:noFill/>
        </a:ln>
        <a:effectLst/>
      </c:spPr>
    </c:plotArea>
    <c:legend>
      <c:legendPos val="r"/>
      <c:legendEntry>
        <c:idx val="1"/>
        <c:delete val="1"/>
      </c:legendEntry>
      <c:legendEntry>
        <c:idx val="2"/>
        <c:delete val="1"/>
      </c:legendEntry>
      <c:layout>
        <c:manualLayout>
          <c:xMode val="edge"/>
          <c:yMode val="edge"/>
          <c:x val="0.73436106201010598"/>
          <c:y val="0.19359258158767892"/>
          <c:w val="0.20061458609808602"/>
          <c:h val="0.10204153052297035"/>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t-IT"/>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it-IT"/>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229231177563475E-2"/>
          <c:y val="0.15711310967645631"/>
          <c:w val="0.8819499943459449"/>
          <c:h val="0.8240934977467439"/>
        </c:manualLayout>
      </c:layout>
      <c:scatterChart>
        <c:scatterStyle val="lineMarker"/>
        <c:varyColors val="0"/>
        <c:ser>
          <c:idx val="0"/>
          <c:order val="0"/>
          <c:tx>
            <c:strRef>
              <c:f>appunti!$B$70</c:f>
              <c:strCache>
                <c:ptCount val="1"/>
                <c:pt idx="0">
                  <c:v>DA1-C2 </c:v>
                </c:pt>
              </c:strCache>
            </c:strRef>
          </c:tx>
          <c:spPr>
            <a:ln w="12700" cap="rnd">
              <a:solidFill>
                <a:srgbClr val="002060"/>
              </a:solidFill>
              <a:round/>
            </a:ln>
            <a:effectLst/>
          </c:spPr>
          <c:marker>
            <c:symbol val="none"/>
          </c:marker>
          <c:xVal>
            <c:numRef>
              <c:f>appunti!$D$96:$D$159</c:f>
              <c:numCache>
                <c:formatCode>0.00</c:formatCode>
                <c:ptCount val="64"/>
                <c:pt idx="0" formatCode="General">
                  <c:v>0</c:v>
                </c:pt>
                <c:pt idx="1">
                  <c:v>0.90583898043765032</c:v>
                </c:pt>
                <c:pt idx="2">
                  <c:v>2.0320171723331075</c:v>
                </c:pt>
                <c:pt idx="3">
                  <c:v>3.3785345756863712</c:v>
                </c:pt>
                <c:pt idx="4">
                  <c:v>4.9453911904974426</c:v>
                </c:pt>
                <c:pt idx="5">
                  <c:v>6.7325870167663204</c:v>
                </c:pt>
                <c:pt idx="6">
                  <c:v>-162.43272940110506</c:v>
                </c:pt>
                <c:pt idx="7">
                  <c:v>-160.27415863259122</c:v>
                </c:pt>
                <c:pt idx="8">
                  <c:v>-157.59317719104527</c:v>
                </c:pt>
                <c:pt idx="9">
                  <c:v>-154.38978507646721</c:v>
                </c:pt>
                <c:pt idx="10">
                  <c:v>-150.66398228885703</c:v>
                </c:pt>
                <c:pt idx="11">
                  <c:v>-146.41576882821474</c:v>
                </c:pt>
                <c:pt idx="12">
                  <c:v>-141.64514469454031</c:v>
                </c:pt>
                <c:pt idx="13">
                  <c:v>-136.35210988783379</c:v>
                </c:pt>
                <c:pt idx="14">
                  <c:v>-130.53666440809513</c:v>
                </c:pt>
                <c:pt idx="15">
                  <c:v>-124.19880825532438</c:v>
                </c:pt>
                <c:pt idx="16">
                  <c:v>-117.3385414295215</c:v>
                </c:pt>
                <c:pt idx="17">
                  <c:v>-109.9558639306865</c:v>
                </c:pt>
                <c:pt idx="18">
                  <c:v>-102.05077575881941</c:v>
                </c:pt>
                <c:pt idx="19">
                  <c:v>-93.623276913920193</c:v>
                </c:pt>
                <c:pt idx="20">
                  <c:v>-84.673367395988876</c:v>
                </c:pt>
                <c:pt idx="21">
                  <c:v>-75.201047205025418</c:v>
                </c:pt>
                <c:pt idx="22">
                  <c:v>-75.201047205025418</c:v>
                </c:pt>
                <c:pt idx="23">
                  <c:v>-64.587634517324702</c:v>
                </c:pt>
                <c:pt idx="24">
                  <c:v>-53.464974120946728</c:v>
                </c:pt>
                <c:pt idx="25">
                  <c:v>-41.833066015891546</c:v>
                </c:pt>
                <c:pt idx="26">
                  <c:v>-29.691910202159058</c:v>
                </c:pt>
                <c:pt idx="27">
                  <c:v>-17.041506679749311</c:v>
                </c:pt>
                <c:pt idx="28">
                  <c:v>-3.8818554486623054</c:v>
                </c:pt>
                <c:pt idx="29">
                  <c:v>9.7870434911019597</c:v>
                </c:pt>
                <c:pt idx="30">
                  <c:v>9.7870434911019597</c:v>
                </c:pt>
                <c:pt idx="31">
                  <c:v>20.778522523716852</c:v>
                </c:pt>
                <c:pt idx="32">
                  <c:v>31.043300612250771</c:v>
                </c:pt>
                <c:pt idx="33">
                  <c:v>40.581377756703667</c:v>
                </c:pt>
                <c:pt idx="34">
                  <c:v>49.392753957075541</c:v>
                </c:pt>
                <c:pt idx="35">
                  <c:v>57.477429213366392</c:v>
                </c:pt>
                <c:pt idx="36">
                  <c:v>64.835403525576197</c:v>
                </c:pt>
                <c:pt idx="37">
                  <c:v>71.466676893705014</c:v>
                </c:pt>
                <c:pt idx="38">
                  <c:v>77.371249317752799</c:v>
                </c:pt>
                <c:pt idx="39">
                  <c:v>82.549120797719567</c:v>
                </c:pt>
                <c:pt idx="40">
                  <c:v>87.000291333605318</c:v>
                </c:pt>
                <c:pt idx="41">
                  <c:v>90.724760925410024</c:v>
                </c:pt>
                <c:pt idx="42">
                  <c:v>93.722529573133727</c:v>
                </c:pt>
                <c:pt idx="43">
                  <c:v>95.993597276776413</c:v>
                </c:pt>
                <c:pt idx="44">
                  <c:v>97.537964036338067</c:v>
                </c:pt>
                <c:pt idx="45">
                  <c:v>98.355629851818705</c:v>
                </c:pt>
                <c:pt idx="46">
                  <c:v>98.446594723218325</c:v>
                </c:pt>
                <c:pt idx="47">
                  <c:v>97.810858650536915</c:v>
                </c:pt>
                <c:pt idx="48">
                  <c:v>96.448421633774501</c:v>
                </c:pt>
                <c:pt idx="49">
                  <c:v>94.35928367293107</c:v>
                </c:pt>
                <c:pt idx="50">
                  <c:v>91.543444768006594</c:v>
                </c:pt>
                <c:pt idx="51">
                  <c:v>88.00090491900113</c:v>
                </c:pt>
                <c:pt idx="52">
                  <c:v>83.731664125914605</c:v>
                </c:pt>
                <c:pt idx="53">
                  <c:v>78.735722388747092</c:v>
                </c:pt>
                <c:pt idx="54">
                  <c:v>73.013079707498562</c:v>
                </c:pt>
                <c:pt idx="55">
                  <c:v>66.563736082168958</c:v>
                </c:pt>
                <c:pt idx="56">
                  <c:v>59.387691512758394</c:v>
                </c:pt>
                <c:pt idx="57">
                  <c:v>51.484945999266742</c:v>
                </c:pt>
                <c:pt idx="58">
                  <c:v>42.855499541694144</c:v>
                </c:pt>
                <c:pt idx="59">
                  <c:v>33.499352140040529</c:v>
                </c:pt>
                <c:pt idx="60">
                  <c:v>23.416503794305804</c:v>
                </c:pt>
                <c:pt idx="61">
                  <c:v>12.606954504490151</c:v>
                </c:pt>
                <c:pt idx="62">
                  <c:v>1.0707042705933763</c:v>
                </c:pt>
                <c:pt idx="63">
                  <c:v>1.7763568394002505E-15</c:v>
                </c:pt>
              </c:numCache>
            </c:numRef>
          </c:xVal>
          <c:yVal>
            <c:numRef>
              <c:f>appunti!$B$96:$B$159</c:f>
              <c:numCache>
                <c:formatCode>General</c:formatCode>
                <c:ptCount val="64"/>
                <c:pt idx="0">
                  <c:v>0</c:v>
                </c:pt>
                <c:pt idx="1">
                  <c:v>0.2</c:v>
                </c:pt>
                <c:pt idx="2">
                  <c:v>0.4</c:v>
                </c:pt>
                <c:pt idx="3">
                  <c:v>0.6</c:v>
                </c:pt>
                <c:pt idx="4">
                  <c:v>0.8</c:v>
                </c:pt>
                <c:pt idx="5">
                  <c:v>1</c:v>
                </c:pt>
                <c:pt idx="6">
                  <c:v>1</c:v>
                </c:pt>
                <c:pt idx="7">
                  <c:v>1.2</c:v>
                </c:pt>
                <c:pt idx="8">
                  <c:v>1.4</c:v>
                </c:pt>
                <c:pt idx="9">
                  <c:v>1.6</c:v>
                </c:pt>
                <c:pt idx="10">
                  <c:v>1.8</c:v>
                </c:pt>
                <c:pt idx="11">
                  <c:v>2</c:v>
                </c:pt>
                <c:pt idx="12">
                  <c:v>2.2000000000000002</c:v>
                </c:pt>
                <c:pt idx="13">
                  <c:v>2.4</c:v>
                </c:pt>
                <c:pt idx="14">
                  <c:v>2.6</c:v>
                </c:pt>
                <c:pt idx="15">
                  <c:v>2.8</c:v>
                </c:pt>
                <c:pt idx="16">
                  <c:v>3</c:v>
                </c:pt>
                <c:pt idx="17">
                  <c:v>3.2</c:v>
                </c:pt>
                <c:pt idx="18">
                  <c:v>3.4</c:v>
                </c:pt>
                <c:pt idx="19">
                  <c:v>3.6</c:v>
                </c:pt>
                <c:pt idx="20">
                  <c:v>3.8</c:v>
                </c:pt>
                <c:pt idx="21">
                  <c:v>4</c:v>
                </c:pt>
                <c:pt idx="22">
                  <c:v>4</c:v>
                </c:pt>
                <c:pt idx="23">
                  <c:v>4.2</c:v>
                </c:pt>
                <c:pt idx="24">
                  <c:v>4.4000000000000004</c:v>
                </c:pt>
                <c:pt idx="25">
                  <c:v>4.5999999999999996</c:v>
                </c:pt>
                <c:pt idx="26">
                  <c:v>4.8</c:v>
                </c:pt>
                <c:pt idx="27">
                  <c:v>5</c:v>
                </c:pt>
                <c:pt idx="28">
                  <c:v>5.2</c:v>
                </c:pt>
                <c:pt idx="29">
                  <c:v>5.4</c:v>
                </c:pt>
                <c:pt idx="30">
                  <c:v>5.4</c:v>
                </c:pt>
                <c:pt idx="31">
                  <c:v>5.6</c:v>
                </c:pt>
                <c:pt idx="32">
                  <c:v>5.8</c:v>
                </c:pt>
                <c:pt idx="33">
                  <c:v>6</c:v>
                </c:pt>
                <c:pt idx="34">
                  <c:v>6.2</c:v>
                </c:pt>
                <c:pt idx="35">
                  <c:v>6.4</c:v>
                </c:pt>
                <c:pt idx="36">
                  <c:v>6.6</c:v>
                </c:pt>
                <c:pt idx="37">
                  <c:v>6.8</c:v>
                </c:pt>
                <c:pt idx="38">
                  <c:v>7</c:v>
                </c:pt>
                <c:pt idx="39">
                  <c:v>7.2</c:v>
                </c:pt>
                <c:pt idx="40">
                  <c:v>7.4</c:v>
                </c:pt>
                <c:pt idx="41">
                  <c:v>7.6</c:v>
                </c:pt>
                <c:pt idx="42">
                  <c:v>7.8</c:v>
                </c:pt>
                <c:pt idx="43">
                  <c:v>8</c:v>
                </c:pt>
                <c:pt idx="44">
                  <c:v>8.1999999999999993</c:v>
                </c:pt>
                <c:pt idx="45">
                  <c:v>8.4</c:v>
                </c:pt>
                <c:pt idx="46">
                  <c:v>8.6</c:v>
                </c:pt>
                <c:pt idx="47">
                  <c:v>8.8000000000000007</c:v>
                </c:pt>
                <c:pt idx="48">
                  <c:v>9</c:v>
                </c:pt>
                <c:pt idx="49">
                  <c:v>9.1999999999999993</c:v>
                </c:pt>
                <c:pt idx="50">
                  <c:v>9.4</c:v>
                </c:pt>
                <c:pt idx="51">
                  <c:v>9.6</c:v>
                </c:pt>
                <c:pt idx="52">
                  <c:v>9.8000000000000007</c:v>
                </c:pt>
                <c:pt idx="53">
                  <c:v>10</c:v>
                </c:pt>
                <c:pt idx="54">
                  <c:v>10.199999999999999</c:v>
                </c:pt>
                <c:pt idx="55">
                  <c:v>10.4</c:v>
                </c:pt>
                <c:pt idx="56">
                  <c:v>10.6</c:v>
                </c:pt>
                <c:pt idx="57">
                  <c:v>10.8</c:v>
                </c:pt>
                <c:pt idx="58">
                  <c:v>11</c:v>
                </c:pt>
                <c:pt idx="59">
                  <c:v>11.2</c:v>
                </c:pt>
                <c:pt idx="60">
                  <c:v>11.4</c:v>
                </c:pt>
                <c:pt idx="61">
                  <c:v>11.6</c:v>
                </c:pt>
                <c:pt idx="62">
                  <c:v>11.8</c:v>
                </c:pt>
                <c:pt idx="63" formatCode="0.00">
                  <c:v>11.817946461232138</c:v>
                </c:pt>
              </c:numCache>
            </c:numRef>
          </c:yVal>
          <c:smooth val="0"/>
        </c:ser>
        <c:ser>
          <c:idx val="1"/>
          <c:order val="1"/>
          <c:spPr>
            <a:ln w="19050" cap="rnd">
              <a:solidFill>
                <a:sysClr val="windowText" lastClr="000000"/>
              </a:solidFill>
              <a:round/>
            </a:ln>
            <a:effectLst/>
          </c:spPr>
          <c:marker>
            <c:symbol val="none"/>
          </c:marker>
          <c:xVal>
            <c:numRef>
              <c:f>appunti!$B$67:$B$68</c:f>
              <c:numCache>
                <c:formatCode>General</c:formatCode>
                <c:ptCount val="2"/>
                <c:pt idx="0">
                  <c:v>0</c:v>
                </c:pt>
                <c:pt idx="1">
                  <c:v>0</c:v>
                </c:pt>
              </c:numCache>
            </c:numRef>
          </c:xVal>
          <c:yVal>
            <c:numRef>
              <c:f>appunti!$A$67:$A$68</c:f>
              <c:numCache>
                <c:formatCode>0.00</c:formatCode>
                <c:ptCount val="2"/>
                <c:pt idx="0" formatCode="General">
                  <c:v>0</c:v>
                </c:pt>
                <c:pt idx="1">
                  <c:v>11.817946461232138</c:v>
                </c:pt>
              </c:numCache>
            </c:numRef>
          </c:yVal>
          <c:smooth val="0"/>
        </c:ser>
        <c:ser>
          <c:idx val="3"/>
          <c:order val="2"/>
          <c:tx>
            <c:strRef>
              <c:f>appunti!$C$70</c:f>
              <c:strCache>
                <c:ptCount val="1"/>
                <c:pt idx="0">
                  <c:v>DA1-C1</c:v>
                </c:pt>
              </c:strCache>
            </c:strRef>
          </c:tx>
          <c:spPr>
            <a:ln w="19050" cap="rnd">
              <a:solidFill>
                <a:srgbClr val="C00000"/>
              </a:solidFill>
              <a:prstDash val="sysDot"/>
              <a:round/>
            </a:ln>
            <a:effectLst/>
          </c:spPr>
          <c:marker>
            <c:symbol val="none"/>
          </c:marker>
          <c:xVal>
            <c:numRef>
              <c:f>appunti!$G$96:$G$159</c:f>
              <c:numCache>
                <c:formatCode>0.00</c:formatCode>
                <c:ptCount val="64"/>
                <c:pt idx="0" formatCode="General">
                  <c:v>0</c:v>
                </c:pt>
                <c:pt idx="1">
                  <c:v>1.0675806494838604</c:v>
                </c:pt>
                <c:pt idx="2">
                  <c:v>2.3639285809999766</c:v>
                </c:pt>
                <c:pt idx="3">
                  <c:v>3.889043794548348</c:v>
                </c:pt>
                <c:pt idx="4">
                  <c:v>5.6429262901289761</c:v>
                </c:pt>
                <c:pt idx="5">
                  <c:v>7.6255760677418589</c:v>
                </c:pt>
                <c:pt idx="6">
                  <c:v>-165.20345486366551</c:v>
                </c:pt>
                <c:pt idx="7">
                  <c:v>-162.84287497780531</c:v>
                </c:pt>
                <c:pt idx="8">
                  <c:v>-159.95520215748274</c:v>
                </c:pt>
                <c:pt idx="9">
                  <c:v>-156.54043640269782</c:v>
                </c:pt>
                <c:pt idx="10">
                  <c:v>-152.59857771345054</c:v>
                </c:pt>
                <c:pt idx="11">
                  <c:v>-148.1296260897409</c:v>
                </c:pt>
                <c:pt idx="12">
                  <c:v>-143.13358153156886</c:v>
                </c:pt>
                <c:pt idx="13">
                  <c:v>-137.6104440389345</c:v>
                </c:pt>
                <c:pt idx="14">
                  <c:v>-131.56021361183775</c:v>
                </c:pt>
                <c:pt idx="15">
                  <c:v>-124.98289025027866</c:v>
                </c:pt>
                <c:pt idx="16">
                  <c:v>-117.87847395425717</c:v>
                </c:pt>
                <c:pt idx="17">
                  <c:v>-110.24696472377333</c:v>
                </c:pt>
                <c:pt idx="18">
                  <c:v>-102.08836255882714</c:v>
                </c:pt>
                <c:pt idx="19">
                  <c:v>-93.402667459418566</c:v>
                </c:pt>
                <c:pt idx="20">
                  <c:v>-84.189879425547645</c:v>
                </c:pt>
                <c:pt idx="21">
                  <c:v>-74.449998457214349</c:v>
                </c:pt>
                <c:pt idx="22">
                  <c:v>-74.449998457214349</c:v>
                </c:pt>
                <c:pt idx="23">
                  <c:v>-63.633430792804553</c:v>
                </c:pt>
                <c:pt idx="24">
                  <c:v>-52.285204677797772</c:v>
                </c:pt>
                <c:pt idx="25">
                  <c:v>-40.405320112194055</c:v>
                </c:pt>
                <c:pt idx="26">
                  <c:v>-27.993777095993302</c:v>
                </c:pt>
                <c:pt idx="27">
                  <c:v>-15.050575629195562</c:v>
                </c:pt>
                <c:pt idx="28">
                  <c:v>-1.5757157118008376</c:v>
                </c:pt>
                <c:pt idx="29">
                  <c:v>12.430802656190874</c:v>
                </c:pt>
                <c:pt idx="30">
                  <c:v>12.430802656190874</c:v>
                </c:pt>
                <c:pt idx="31">
                  <c:v>23.117817134980029</c:v>
                </c:pt>
                <c:pt idx="32">
                  <c:v>33.092416936319623</c:v>
                </c:pt>
                <c:pt idx="33">
                  <c:v>42.354602060209601</c:v>
                </c:pt>
                <c:pt idx="34">
                  <c:v>50.904372506649963</c:v>
                </c:pt>
                <c:pt idx="35">
                  <c:v>58.74172827564071</c:v>
                </c:pt>
                <c:pt idx="36">
                  <c:v>65.866669367181814</c:v>
                </c:pt>
                <c:pt idx="37">
                  <c:v>72.279195781273344</c:v>
                </c:pt>
                <c:pt idx="38">
                  <c:v>77.979307517915259</c:v>
                </c:pt>
                <c:pt idx="39">
                  <c:v>82.967004577107559</c:v>
                </c:pt>
                <c:pt idx="40">
                  <c:v>87.242286958850244</c:v>
                </c:pt>
                <c:pt idx="41">
                  <c:v>90.805154663143298</c:v>
                </c:pt>
                <c:pt idx="42">
                  <c:v>93.655607689986752</c:v>
                </c:pt>
                <c:pt idx="43">
                  <c:v>95.79364603938059</c:v>
                </c:pt>
                <c:pt idx="44">
                  <c:v>97.219269711324813</c:v>
                </c:pt>
                <c:pt idx="45">
                  <c:v>97.932478705819435</c:v>
                </c:pt>
                <c:pt idx="46">
                  <c:v>97.933273022864441</c:v>
                </c:pt>
                <c:pt idx="47">
                  <c:v>97.221652662459817</c:v>
                </c:pt>
                <c:pt idx="48">
                  <c:v>95.797617624605593</c:v>
                </c:pt>
                <c:pt idx="49">
                  <c:v>93.661167909301767</c:v>
                </c:pt>
                <c:pt idx="50">
                  <c:v>90.812303516548297</c:v>
                </c:pt>
                <c:pt idx="51">
                  <c:v>87.251024446345241</c:v>
                </c:pt>
                <c:pt idx="52">
                  <c:v>82.977330698692541</c:v>
                </c:pt>
                <c:pt idx="53">
                  <c:v>77.991222273590267</c:v>
                </c:pt>
                <c:pt idx="54">
                  <c:v>72.292699171038379</c:v>
                </c:pt>
                <c:pt idx="55">
                  <c:v>65.881761391036832</c:v>
                </c:pt>
                <c:pt idx="56">
                  <c:v>58.758408933585727</c:v>
                </c:pt>
                <c:pt idx="57">
                  <c:v>50.922641798684943</c:v>
                </c:pt>
                <c:pt idx="58">
                  <c:v>42.374459986334614</c:v>
                </c:pt>
                <c:pt idx="59">
                  <c:v>33.113863496534677</c:v>
                </c:pt>
                <c:pt idx="60">
                  <c:v>23.140852329285046</c:v>
                </c:pt>
                <c:pt idx="61">
                  <c:v>12.455426484585891</c:v>
                </c:pt>
                <c:pt idx="62">
                  <c:v>1.0575859624370221</c:v>
                </c:pt>
                <c:pt idx="63">
                  <c:v>8.7707618945387367E-14</c:v>
                </c:pt>
              </c:numCache>
            </c:numRef>
          </c:xVal>
          <c:yVal>
            <c:numRef>
              <c:f>appunti!$B$96:$B$159</c:f>
              <c:numCache>
                <c:formatCode>General</c:formatCode>
                <c:ptCount val="64"/>
                <c:pt idx="0">
                  <c:v>0</c:v>
                </c:pt>
                <c:pt idx="1">
                  <c:v>0.2</c:v>
                </c:pt>
                <c:pt idx="2">
                  <c:v>0.4</c:v>
                </c:pt>
                <c:pt idx="3">
                  <c:v>0.6</c:v>
                </c:pt>
                <c:pt idx="4">
                  <c:v>0.8</c:v>
                </c:pt>
                <c:pt idx="5">
                  <c:v>1</c:v>
                </c:pt>
                <c:pt idx="6">
                  <c:v>1</c:v>
                </c:pt>
                <c:pt idx="7">
                  <c:v>1.2</c:v>
                </c:pt>
                <c:pt idx="8">
                  <c:v>1.4</c:v>
                </c:pt>
                <c:pt idx="9">
                  <c:v>1.6</c:v>
                </c:pt>
                <c:pt idx="10">
                  <c:v>1.8</c:v>
                </c:pt>
                <c:pt idx="11">
                  <c:v>2</c:v>
                </c:pt>
                <c:pt idx="12">
                  <c:v>2.2000000000000002</c:v>
                </c:pt>
                <c:pt idx="13">
                  <c:v>2.4</c:v>
                </c:pt>
                <c:pt idx="14">
                  <c:v>2.6</c:v>
                </c:pt>
                <c:pt idx="15">
                  <c:v>2.8</c:v>
                </c:pt>
                <c:pt idx="16">
                  <c:v>3</c:v>
                </c:pt>
                <c:pt idx="17">
                  <c:v>3.2</c:v>
                </c:pt>
                <c:pt idx="18">
                  <c:v>3.4</c:v>
                </c:pt>
                <c:pt idx="19">
                  <c:v>3.6</c:v>
                </c:pt>
                <c:pt idx="20">
                  <c:v>3.8</c:v>
                </c:pt>
                <c:pt idx="21">
                  <c:v>4</c:v>
                </c:pt>
                <c:pt idx="22">
                  <c:v>4</c:v>
                </c:pt>
                <c:pt idx="23">
                  <c:v>4.2</c:v>
                </c:pt>
                <c:pt idx="24">
                  <c:v>4.4000000000000004</c:v>
                </c:pt>
                <c:pt idx="25">
                  <c:v>4.5999999999999996</c:v>
                </c:pt>
                <c:pt idx="26">
                  <c:v>4.8</c:v>
                </c:pt>
                <c:pt idx="27">
                  <c:v>5</c:v>
                </c:pt>
                <c:pt idx="28">
                  <c:v>5.2</c:v>
                </c:pt>
                <c:pt idx="29">
                  <c:v>5.4</c:v>
                </c:pt>
                <c:pt idx="30">
                  <c:v>5.4</c:v>
                </c:pt>
                <c:pt idx="31">
                  <c:v>5.6</c:v>
                </c:pt>
                <c:pt idx="32">
                  <c:v>5.8</c:v>
                </c:pt>
                <c:pt idx="33">
                  <c:v>6</c:v>
                </c:pt>
                <c:pt idx="34">
                  <c:v>6.2</c:v>
                </c:pt>
                <c:pt idx="35">
                  <c:v>6.4</c:v>
                </c:pt>
                <c:pt idx="36">
                  <c:v>6.6</c:v>
                </c:pt>
                <c:pt idx="37">
                  <c:v>6.8</c:v>
                </c:pt>
                <c:pt idx="38">
                  <c:v>7</c:v>
                </c:pt>
                <c:pt idx="39">
                  <c:v>7.2</c:v>
                </c:pt>
                <c:pt idx="40">
                  <c:v>7.4</c:v>
                </c:pt>
                <c:pt idx="41">
                  <c:v>7.6</c:v>
                </c:pt>
                <c:pt idx="42">
                  <c:v>7.8</c:v>
                </c:pt>
                <c:pt idx="43">
                  <c:v>8</c:v>
                </c:pt>
                <c:pt idx="44">
                  <c:v>8.1999999999999993</c:v>
                </c:pt>
                <c:pt idx="45">
                  <c:v>8.4</c:v>
                </c:pt>
                <c:pt idx="46">
                  <c:v>8.6</c:v>
                </c:pt>
                <c:pt idx="47">
                  <c:v>8.8000000000000007</c:v>
                </c:pt>
                <c:pt idx="48">
                  <c:v>9</c:v>
                </c:pt>
                <c:pt idx="49">
                  <c:v>9.1999999999999993</c:v>
                </c:pt>
                <c:pt idx="50">
                  <c:v>9.4</c:v>
                </c:pt>
                <c:pt idx="51">
                  <c:v>9.6</c:v>
                </c:pt>
                <c:pt idx="52">
                  <c:v>9.8000000000000007</c:v>
                </c:pt>
                <c:pt idx="53">
                  <c:v>10</c:v>
                </c:pt>
                <c:pt idx="54">
                  <c:v>10.199999999999999</c:v>
                </c:pt>
                <c:pt idx="55">
                  <c:v>10.4</c:v>
                </c:pt>
                <c:pt idx="56">
                  <c:v>10.6</c:v>
                </c:pt>
                <c:pt idx="57">
                  <c:v>10.8</c:v>
                </c:pt>
                <c:pt idx="58">
                  <c:v>11</c:v>
                </c:pt>
                <c:pt idx="59">
                  <c:v>11.2</c:v>
                </c:pt>
                <c:pt idx="60">
                  <c:v>11.4</c:v>
                </c:pt>
                <c:pt idx="61">
                  <c:v>11.6</c:v>
                </c:pt>
                <c:pt idx="62">
                  <c:v>11.8</c:v>
                </c:pt>
                <c:pt idx="63" formatCode="0.00">
                  <c:v>11.817946461232138</c:v>
                </c:pt>
              </c:numCache>
            </c:numRef>
          </c:yVal>
          <c:smooth val="0"/>
        </c:ser>
        <c:dLbls>
          <c:showLegendKey val="0"/>
          <c:showVal val="0"/>
          <c:showCatName val="0"/>
          <c:showSerName val="0"/>
          <c:showPercent val="0"/>
          <c:showBubbleSize val="0"/>
        </c:dLbls>
        <c:axId val="231732272"/>
        <c:axId val="300263272"/>
      </c:scatterChart>
      <c:valAx>
        <c:axId val="231732272"/>
        <c:scaling>
          <c:orientation val="minMax"/>
          <c:max val="150"/>
          <c:min val="-200"/>
        </c:scaling>
        <c:delete val="0"/>
        <c:axPos val="t"/>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it-IT"/>
                  <a:t>t (kN/m)</a:t>
                </a:r>
              </a:p>
            </c:rich>
          </c:tx>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it-IT"/>
            </a:p>
          </c:txPr>
        </c:title>
        <c:numFmt formatCode="General"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t-IT"/>
          </a:p>
        </c:txPr>
        <c:crossAx val="300263272"/>
        <c:crosses val="autoZero"/>
        <c:crossBetween val="midCat"/>
      </c:valAx>
      <c:valAx>
        <c:axId val="300263272"/>
        <c:scaling>
          <c:orientation val="maxMin"/>
          <c:max val="12"/>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Z (m)</a:t>
                </a:r>
              </a:p>
            </c:rich>
          </c:tx>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it-IT"/>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t-IT"/>
          </a:p>
        </c:txPr>
        <c:crossAx val="231732272"/>
        <c:crosses val="autoZero"/>
        <c:crossBetween val="midCat"/>
      </c:valAx>
      <c:spPr>
        <a:noFill/>
        <a:ln>
          <a:noFill/>
        </a:ln>
        <a:effectLst/>
      </c:spPr>
    </c:plotArea>
    <c:legend>
      <c:legendPos val="r"/>
      <c:legendEntry>
        <c:idx val="1"/>
        <c:delete val="1"/>
      </c:legendEntry>
      <c:layout>
        <c:manualLayout>
          <c:xMode val="edge"/>
          <c:yMode val="edge"/>
          <c:x val="0.73436106201010598"/>
          <c:y val="0.19359258158767892"/>
          <c:w val="0.20061458609808602"/>
          <c:h val="0.10204153052297035"/>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t-IT"/>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it-IT"/>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229231177563475E-2"/>
          <c:y val="0.14822948718711745"/>
          <c:w val="0.8819499943459449"/>
          <c:h val="0.8240934977467439"/>
        </c:manualLayout>
      </c:layout>
      <c:scatterChart>
        <c:scatterStyle val="lineMarker"/>
        <c:varyColors val="0"/>
        <c:ser>
          <c:idx val="0"/>
          <c:order val="0"/>
          <c:tx>
            <c:strRef>
              <c:f>appunti!$B$70</c:f>
              <c:strCache>
                <c:ptCount val="1"/>
                <c:pt idx="0">
                  <c:v>DA1-C2 </c:v>
                </c:pt>
              </c:strCache>
            </c:strRef>
          </c:tx>
          <c:spPr>
            <a:ln w="12700" cap="rnd">
              <a:solidFill>
                <a:srgbClr val="002060"/>
              </a:solidFill>
              <a:round/>
            </a:ln>
            <a:effectLst/>
          </c:spPr>
          <c:marker>
            <c:symbol val="none"/>
          </c:marker>
          <c:xVal>
            <c:numRef>
              <c:f>appunti!$E$96:$E$159</c:f>
              <c:numCache>
                <c:formatCode>0.0</c:formatCode>
                <c:ptCount val="64"/>
                <c:pt idx="0">
                  <c:v>0</c:v>
                </c:pt>
                <c:pt idx="1">
                  <c:v>8.6911577852801597E-2</c:v>
                </c:pt>
                <c:pt idx="2">
                  <c:v>0.37702487293891396</c:v>
                </c:pt>
                <c:pt idx="3">
                  <c:v>0.9144077275498983</c:v>
                </c:pt>
                <c:pt idx="4">
                  <c:v>1.7431279839773164</c:v>
                </c:pt>
                <c:pt idx="5">
                  <c:v>2.9072534845127289</c:v>
                </c:pt>
                <c:pt idx="6">
                  <c:v>2.9072534845127289</c:v>
                </c:pt>
                <c:pt idx="7">
                  <c:v>-29.372142163407432</c:v>
                </c:pt>
                <c:pt idx="8">
                  <c:v>-61.167582590321608</c:v>
                </c:pt>
                <c:pt idx="9">
                  <c:v>-92.374585661623414</c:v>
                </c:pt>
                <c:pt idx="10">
                  <c:v>-122.88866924270636</c:v>
                </c:pt>
                <c:pt idx="11">
                  <c:v>-152.60535119896409</c:v>
                </c:pt>
                <c:pt idx="12">
                  <c:v>-181.42014939579016</c:v>
                </c:pt>
                <c:pt idx="13">
                  <c:v>-209.22858169857807</c:v>
                </c:pt>
                <c:pt idx="14">
                  <c:v>-235.92616597272155</c:v>
                </c:pt>
                <c:pt idx="15">
                  <c:v>-261.40842008361403</c:v>
                </c:pt>
                <c:pt idx="16">
                  <c:v>-285.57086189664921</c:v>
                </c:pt>
                <c:pt idx="17">
                  <c:v>-308.30900927722058</c:v>
                </c:pt>
                <c:pt idx="18">
                  <c:v>-329.51838009072168</c:v>
                </c:pt>
                <c:pt idx="19">
                  <c:v>-349.09449220254618</c:v>
                </c:pt>
                <c:pt idx="20">
                  <c:v>-366.9328634780876</c:v>
                </c:pt>
                <c:pt idx="21">
                  <c:v>-382.92901178273956</c:v>
                </c:pt>
                <c:pt idx="22">
                  <c:v>-382.92901178273956</c:v>
                </c:pt>
                <c:pt idx="23">
                  <c:v>-396.91636741678593</c:v>
                </c:pt>
                <c:pt idx="24">
                  <c:v>-408.73011574242435</c:v>
                </c:pt>
                <c:pt idx="25">
                  <c:v>-418.26840721791945</c:v>
                </c:pt>
                <c:pt idx="26">
                  <c:v>-425.42939230153581</c:v>
                </c:pt>
                <c:pt idx="27">
                  <c:v>-430.11122145153792</c:v>
                </c:pt>
                <c:pt idx="28">
                  <c:v>-432.21204512619039</c:v>
                </c:pt>
                <c:pt idx="29">
                  <c:v>-431.6300137837577</c:v>
                </c:pt>
                <c:pt idx="30">
                  <c:v>-431.6300137837577</c:v>
                </c:pt>
                <c:pt idx="31">
                  <c:v>-428.56134549987451</c:v>
                </c:pt>
                <c:pt idx="32">
                  <c:v>-423.36705150387638</c:v>
                </c:pt>
                <c:pt idx="33">
                  <c:v>-416.19247198457958</c:v>
                </c:pt>
                <c:pt idx="34">
                  <c:v>-407.18294713080036</c:v>
                </c:pt>
                <c:pt idx="35">
                  <c:v>-396.48381713135478</c:v>
                </c:pt>
                <c:pt idx="36">
                  <c:v>-384.24042217505922</c:v>
                </c:pt>
                <c:pt idx="37">
                  <c:v>-370.5981024507297</c:v>
                </c:pt>
                <c:pt idx="38">
                  <c:v>-355.70219814718257</c:v>
                </c:pt>
                <c:pt idx="39">
                  <c:v>-339.69804945323398</c:v>
                </c:pt>
                <c:pt idx="40">
                  <c:v>-322.73099655770011</c:v>
                </c:pt>
                <c:pt idx="41">
                  <c:v>-304.94637964939733</c:v>
                </c:pt>
                <c:pt idx="42">
                  <c:v>-286.48953891714154</c:v>
                </c:pt>
                <c:pt idx="43">
                  <c:v>-267.50581454974918</c:v>
                </c:pt>
                <c:pt idx="44">
                  <c:v>-248.14054673603644</c:v>
                </c:pt>
                <c:pt idx="45">
                  <c:v>-228.53907566481931</c:v>
                </c:pt>
                <c:pt idx="46">
                  <c:v>-208.84674152491434</c:v>
                </c:pt>
                <c:pt idx="47">
                  <c:v>-189.20888450513738</c:v>
                </c:pt>
                <c:pt idx="48">
                  <c:v>-169.77084479430496</c:v>
                </c:pt>
                <c:pt idx="49">
                  <c:v>-150.67796258123312</c:v>
                </c:pt>
                <c:pt idx="50">
                  <c:v>-132.07557805473792</c:v>
                </c:pt>
                <c:pt idx="51">
                  <c:v>-114.10903140363584</c:v>
                </c:pt>
                <c:pt idx="52">
                  <c:v>-96.923662816742819</c:v>
                </c:pt>
                <c:pt idx="53">
                  <c:v>-80.664812482875348</c:v>
                </c:pt>
                <c:pt idx="54">
                  <c:v>-65.47782059084949</c:v>
                </c:pt>
                <c:pt idx="55">
                  <c:v>-51.508027329481308</c:v>
                </c:pt>
                <c:pt idx="56">
                  <c:v>-38.900772887587273</c:v>
                </c:pt>
                <c:pt idx="57">
                  <c:v>-27.801397453983352</c:v>
                </c:pt>
                <c:pt idx="58">
                  <c:v>-18.355241217485947</c:v>
                </c:pt>
                <c:pt idx="59">
                  <c:v>-10.707644366911158</c:v>
                </c:pt>
                <c:pt idx="60">
                  <c:v>-5.0039470910751431</c:v>
                </c:pt>
                <c:pt idx="61">
                  <c:v>-1.3894895787942108</c:v>
                </c:pt>
                <c:pt idx="62">
                  <c:v>-9.6120188845002091E-3</c:v>
                </c:pt>
                <c:pt idx="63">
                  <c:v>4.4083217080149122E-6</c:v>
                </c:pt>
              </c:numCache>
            </c:numRef>
          </c:xVal>
          <c:yVal>
            <c:numRef>
              <c:f>appunti!$B$96:$B$159</c:f>
              <c:numCache>
                <c:formatCode>General</c:formatCode>
                <c:ptCount val="64"/>
                <c:pt idx="0">
                  <c:v>0</c:v>
                </c:pt>
                <c:pt idx="1">
                  <c:v>0.2</c:v>
                </c:pt>
                <c:pt idx="2">
                  <c:v>0.4</c:v>
                </c:pt>
                <c:pt idx="3">
                  <c:v>0.6</c:v>
                </c:pt>
                <c:pt idx="4">
                  <c:v>0.8</c:v>
                </c:pt>
                <c:pt idx="5">
                  <c:v>1</c:v>
                </c:pt>
                <c:pt idx="6">
                  <c:v>1</c:v>
                </c:pt>
                <c:pt idx="7">
                  <c:v>1.2</c:v>
                </c:pt>
                <c:pt idx="8">
                  <c:v>1.4</c:v>
                </c:pt>
                <c:pt idx="9">
                  <c:v>1.6</c:v>
                </c:pt>
                <c:pt idx="10">
                  <c:v>1.8</c:v>
                </c:pt>
                <c:pt idx="11">
                  <c:v>2</c:v>
                </c:pt>
                <c:pt idx="12">
                  <c:v>2.2000000000000002</c:v>
                </c:pt>
                <c:pt idx="13">
                  <c:v>2.4</c:v>
                </c:pt>
                <c:pt idx="14">
                  <c:v>2.6</c:v>
                </c:pt>
                <c:pt idx="15">
                  <c:v>2.8</c:v>
                </c:pt>
                <c:pt idx="16">
                  <c:v>3</c:v>
                </c:pt>
                <c:pt idx="17">
                  <c:v>3.2</c:v>
                </c:pt>
                <c:pt idx="18">
                  <c:v>3.4</c:v>
                </c:pt>
                <c:pt idx="19">
                  <c:v>3.6</c:v>
                </c:pt>
                <c:pt idx="20">
                  <c:v>3.8</c:v>
                </c:pt>
                <c:pt idx="21">
                  <c:v>4</c:v>
                </c:pt>
                <c:pt idx="22">
                  <c:v>4</c:v>
                </c:pt>
                <c:pt idx="23">
                  <c:v>4.2</c:v>
                </c:pt>
                <c:pt idx="24">
                  <c:v>4.4000000000000004</c:v>
                </c:pt>
                <c:pt idx="25">
                  <c:v>4.5999999999999996</c:v>
                </c:pt>
                <c:pt idx="26">
                  <c:v>4.8</c:v>
                </c:pt>
                <c:pt idx="27">
                  <c:v>5</c:v>
                </c:pt>
                <c:pt idx="28">
                  <c:v>5.2</c:v>
                </c:pt>
                <c:pt idx="29">
                  <c:v>5.4</c:v>
                </c:pt>
                <c:pt idx="30">
                  <c:v>5.4</c:v>
                </c:pt>
                <c:pt idx="31">
                  <c:v>5.6</c:v>
                </c:pt>
                <c:pt idx="32">
                  <c:v>5.8</c:v>
                </c:pt>
                <c:pt idx="33">
                  <c:v>6</c:v>
                </c:pt>
                <c:pt idx="34">
                  <c:v>6.2</c:v>
                </c:pt>
                <c:pt idx="35">
                  <c:v>6.4</c:v>
                </c:pt>
                <c:pt idx="36">
                  <c:v>6.6</c:v>
                </c:pt>
                <c:pt idx="37">
                  <c:v>6.8</c:v>
                </c:pt>
                <c:pt idx="38">
                  <c:v>7</c:v>
                </c:pt>
                <c:pt idx="39">
                  <c:v>7.2</c:v>
                </c:pt>
                <c:pt idx="40">
                  <c:v>7.4</c:v>
                </c:pt>
                <c:pt idx="41">
                  <c:v>7.6</c:v>
                </c:pt>
                <c:pt idx="42">
                  <c:v>7.8</c:v>
                </c:pt>
                <c:pt idx="43">
                  <c:v>8</c:v>
                </c:pt>
                <c:pt idx="44">
                  <c:v>8.1999999999999993</c:v>
                </c:pt>
                <c:pt idx="45">
                  <c:v>8.4</c:v>
                </c:pt>
                <c:pt idx="46">
                  <c:v>8.6</c:v>
                </c:pt>
                <c:pt idx="47">
                  <c:v>8.8000000000000007</c:v>
                </c:pt>
                <c:pt idx="48">
                  <c:v>9</c:v>
                </c:pt>
                <c:pt idx="49">
                  <c:v>9.1999999999999993</c:v>
                </c:pt>
                <c:pt idx="50">
                  <c:v>9.4</c:v>
                </c:pt>
                <c:pt idx="51">
                  <c:v>9.6</c:v>
                </c:pt>
                <c:pt idx="52">
                  <c:v>9.8000000000000007</c:v>
                </c:pt>
                <c:pt idx="53">
                  <c:v>10</c:v>
                </c:pt>
                <c:pt idx="54">
                  <c:v>10.199999999999999</c:v>
                </c:pt>
                <c:pt idx="55">
                  <c:v>10.4</c:v>
                </c:pt>
                <c:pt idx="56">
                  <c:v>10.6</c:v>
                </c:pt>
                <c:pt idx="57">
                  <c:v>10.8</c:v>
                </c:pt>
                <c:pt idx="58">
                  <c:v>11</c:v>
                </c:pt>
                <c:pt idx="59">
                  <c:v>11.2</c:v>
                </c:pt>
                <c:pt idx="60">
                  <c:v>11.4</c:v>
                </c:pt>
                <c:pt idx="61">
                  <c:v>11.6</c:v>
                </c:pt>
                <c:pt idx="62">
                  <c:v>11.8</c:v>
                </c:pt>
                <c:pt idx="63" formatCode="0.00">
                  <c:v>11.817946461232138</c:v>
                </c:pt>
              </c:numCache>
            </c:numRef>
          </c:yVal>
          <c:smooth val="0"/>
        </c:ser>
        <c:ser>
          <c:idx val="1"/>
          <c:order val="1"/>
          <c:spPr>
            <a:ln w="19050" cap="rnd">
              <a:solidFill>
                <a:sysClr val="windowText" lastClr="000000"/>
              </a:solidFill>
              <a:round/>
            </a:ln>
            <a:effectLst/>
          </c:spPr>
          <c:marker>
            <c:symbol val="none"/>
          </c:marker>
          <c:xVal>
            <c:numRef>
              <c:f>appunti!$B$67:$B$68</c:f>
              <c:numCache>
                <c:formatCode>General</c:formatCode>
                <c:ptCount val="2"/>
                <c:pt idx="0">
                  <c:v>0</c:v>
                </c:pt>
                <c:pt idx="1">
                  <c:v>0</c:v>
                </c:pt>
              </c:numCache>
            </c:numRef>
          </c:xVal>
          <c:yVal>
            <c:numRef>
              <c:f>appunti!$A$67:$A$68</c:f>
              <c:numCache>
                <c:formatCode>0.00</c:formatCode>
                <c:ptCount val="2"/>
                <c:pt idx="0" formatCode="General">
                  <c:v>0</c:v>
                </c:pt>
                <c:pt idx="1">
                  <c:v>11.817946461232138</c:v>
                </c:pt>
              </c:numCache>
            </c:numRef>
          </c:yVal>
          <c:smooth val="0"/>
        </c:ser>
        <c:ser>
          <c:idx val="3"/>
          <c:order val="2"/>
          <c:tx>
            <c:strRef>
              <c:f>appunti!$C$70</c:f>
              <c:strCache>
                <c:ptCount val="1"/>
                <c:pt idx="0">
                  <c:v>DA1-C1</c:v>
                </c:pt>
              </c:strCache>
            </c:strRef>
          </c:tx>
          <c:spPr>
            <a:ln w="19050" cap="rnd">
              <a:solidFill>
                <a:srgbClr val="C00000"/>
              </a:solidFill>
              <a:prstDash val="sysDot"/>
              <a:round/>
            </a:ln>
            <a:effectLst/>
          </c:spPr>
          <c:marker>
            <c:symbol val="none"/>
          </c:marker>
          <c:xVal>
            <c:numRef>
              <c:f>appunti!$H$96:$H$159</c:f>
              <c:numCache>
                <c:formatCode>0.0</c:formatCode>
                <c:ptCount val="64"/>
                <c:pt idx="0" formatCode="General">
                  <c:v>0</c:v>
                </c:pt>
                <c:pt idx="1">
                  <c:v>0.10294527691451512</c:v>
                </c:pt>
                <c:pt idx="2">
                  <c:v>0.44228341192902793</c:v>
                </c:pt>
                <c:pt idx="3">
                  <c:v>1.0637678614499895</c:v>
                </c:pt>
                <c:pt idx="4">
                  <c:v>2.0131520818838515</c:v>
                </c:pt>
                <c:pt idx="5">
                  <c:v>3.3361895296370636</c:v>
                </c:pt>
                <c:pt idx="6">
                  <c:v>3.3361895296370636</c:v>
                </c:pt>
                <c:pt idx="7">
                  <c:v>-29.47722833675105</c:v>
                </c:pt>
                <c:pt idx="8">
                  <c:v>-61.765820932520889</c:v>
                </c:pt>
                <c:pt idx="9">
                  <c:v>-93.424169670780017</c:v>
                </c:pt>
                <c:pt idx="10">
                  <c:v>-124.34685596463588</c:v>
                </c:pt>
                <c:pt idx="11">
                  <c:v>-154.42846122719604</c:v>
                </c:pt>
                <c:pt idx="12">
                  <c:v>-183.56356687156807</c:v>
                </c:pt>
                <c:pt idx="13">
                  <c:v>-211.64675431085939</c:v>
                </c:pt>
                <c:pt idx="14">
                  <c:v>-238.57260495817766</c:v>
                </c:pt>
                <c:pt idx="15">
                  <c:v>-264.23570022663034</c:v>
                </c:pt>
                <c:pt idx="16">
                  <c:v>-288.530621529325</c:v>
                </c:pt>
                <c:pt idx="17">
                  <c:v>-311.35195027936913</c:v>
                </c:pt>
                <c:pt idx="18">
                  <c:v>-332.5942678898702</c:v>
                </c:pt>
                <c:pt idx="19">
                  <c:v>-352.15215577393582</c:v>
                </c:pt>
                <c:pt idx="20">
                  <c:v>-369.92019534467346</c:v>
                </c:pt>
                <c:pt idx="21">
                  <c:v>-385.7929680151907</c:v>
                </c:pt>
                <c:pt idx="22">
                  <c:v>-385.7929680151907</c:v>
                </c:pt>
                <c:pt idx="23">
                  <c:v>-399.61017191436918</c:v>
                </c:pt>
                <c:pt idx="24">
                  <c:v>-411.210896435606</c:v>
                </c:pt>
                <c:pt idx="25">
                  <c:v>-420.48880988878176</c:v>
                </c:pt>
                <c:pt idx="26">
                  <c:v>-427.33758058377708</c:v>
                </c:pt>
                <c:pt idx="27">
                  <c:v>-431.65087683047255</c:v>
                </c:pt>
                <c:pt idx="28">
                  <c:v>-433.32236693874876</c:v>
                </c:pt>
                <c:pt idx="29">
                  <c:v>-432.24571921848633</c:v>
                </c:pt>
                <c:pt idx="30">
                  <c:v>-432.24571921848633</c:v>
                </c:pt>
                <c:pt idx="31">
                  <c:v>-428.67898366141173</c:v>
                </c:pt>
                <c:pt idx="32">
                  <c:v>-423.04608667632431</c:v>
                </c:pt>
                <c:pt idx="33">
                  <c:v>-415.48951119871384</c:v>
                </c:pt>
                <c:pt idx="34">
                  <c:v>-406.15174016407036</c:v>
                </c:pt>
                <c:pt idx="35">
                  <c:v>-395.17525650788377</c:v>
                </c:pt>
                <c:pt idx="36">
                  <c:v>-382.70254316564404</c:v>
                </c:pt>
                <c:pt idx="37">
                  <c:v>-368.87608307284103</c:v>
                </c:pt>
                <c:pt idx="38">
                  <c:v>-353.83835916496463</c:v>
                </c:pt>
                <c:pt idx="39">
                  <c:v>-337.73185437750482</c:v>
                </c:pt>
                <c:pt idx="40">
                  <c:v>-320.69905164595156</c:v>
                </c:pt>
                <c:pt idx="41">
                  <c:v>-302.88243390579476</c:v>
                </c:pt>
                <c:pt idx="42">
                  <c:v>-284.42448409252421</c:v>
                </c:pt>
                <c:pt idx="43">
                  <c:v>-265.46768514162994</c:v>
                </c:pt>
                <c:pt idx="44">
                  <c:v>-246.15451998860198</c:v>
                </c:pt>
                <c:pt idx="45">
                  <c:v>-226.62747156892993</c:v>
                </c:pt>
                <c:pt idx="46">
                  <c:v>-207.02902281810412</c:v>
                </c:pt>
                <c:pt idx="47">
                  <c:v>-187.50165667161409</c:v>
                </c:pt>
                <c:pt idx="48">
                  <c:v>-168.1878560649501</c:v>
                </c:pt>
                <c:pt idx="49">
                  <c:v>-149.23010393360192</c:v>
                </c:pt>
                <c:pt idx="50">
                  <c:v>-130.77088321305934</c:v>
                </c:pt>
                <c:pt idx="51">
                  <c:v>-112.95267683881255</c:v>
                </c:pt>
                <c:pt idx="52">
                  <c:v>-95.917967746351181</c:v>
                </c:pt>
                <c:pt idx="53">
                  <c:v>-79.809238871165462</c:v>
                </c:pt>
                <c:pt idx="54">
                  <c:v>-64.768973148745161</c:v>
                </c:pt>
                <c:pt idx="55">
                  <c:v>-50.939653514580073</c:v>
                </c:pt>
                <c:pt idx="56">
                  <c:v>-38.463762904160369</c:v>
                </c:pt>
                <c:pt idx="57">
                  <c:v>-27.483784252975749</c:v>
                </c:pt>
                <c:pt idx="58">
                  <c:v>-18.142200496516331</c:v>
                </c:pt>
                <c:pt idx="59">
                  <c:v>-10.581494570271934</c:v>
                </c:pt>
                <c:pt idx="60">
                  <c:v>-4.9441494097324377</c:v>
                </c:pt>
                <c:pt idx="61">
                  <c:v>-1.372647950387863</c:v>
                </c:pt>
                <c:pt idx="62">
                  <c:v>-9.4731277280709521E-3</c:v>
                </c:pt>
                <c:pt idx="63">
                  <c:v>2.5413839876479384E-5</c:v>
                </c:pt>
              </c:numCache>
            </c:numRef>
          </c:xVal>
          <c:yVal>
            <c:numRef>
              <c:f>appunti!$B$96:$B$159</c:f>
              <c:numCache>
                <c:formatCode>General</c:formatCode>
                <c:ptCount val="64"/>
                <c:pt idx="0">
                  <c:v>0</c:v>
                </c:pt>
                <c:pt idx="1">
                  <c:v>0.2</c:v>
                </c:pt>
                <c:pt idx="2">
                  <c:v>0.4</c:v>
                </c:pt>
                <c:pt idx="3">
                  <c:v>0.6</c:v>
                </c:pt>
                <c:pt idx="4">
                  <c:v>0.8</c:v>
                </c:pt>
                <c:pt idx="5">
                  <c:v>1</c:v>
                </c:pt>
                <c:pt idx="6">
                  <c:v>1</c:v>
                </c:pt>
                <c:pt idx="7">
                  <c:v>1.2</c:v>
                </c:pt>
                <c:pt idx="8">
                  <c:v>1.4</c:v>
                </c:pt>
                <c:pt idx="9">
                  <c:v>1.6</c:v>
                </c:pt>
                <c:pt idx="10">
                  <c:v>1.8</c:v>
                </c:pt>
                <c:pt idx="11">
                  <c:v>2</c:v>
                </c:pt>
                <c:pt idx="12">
                  <c:v>2.2000000000000002</c:v>
                </c:pt>
                <c:pt idx="13">
                  <c:v>2.4</c:v>
                </c:pt>
                <c:pt idx="14">
                  <c:v>2.6</c:v>
                </c:pt>
                <c:pt idx="15">
                  <c:v>2.8</c:v>
                </c:pt>
                <c:pt idx="16">
                  <c:v>3</c:v>
                </c:pt>
                <c:pt idx="17">
                  <c:v>3.2</c:v>
                </c:pt>
                <c:pt idx="18">
                  <c:v>3.4</c:v>
                </c:pt>
                <c:pt idx="19">
                  <c:v>3.6</c:v>
                </c:pt>
                <c:pt idx="20">
                  <c:v>3.8</c:v>
                </c:pt>
                <c:pt idx="21">
                  <c:v>4</c:v>
                </c:pt>
                <c:pt idx="22">
                  <c:v>4</c:v>
                </c:pt>
                <c:pt idx="23">
                  <c:v>4.2</c:v>
                </c:pt>
                <c:pt idx="24">
                  <c:v>4.4000000000000004</c:v>
                </c:pt>
                <c:pt idx="25">
                  <c:v>4.5999999999999996</c:v>
                </c:pt>
                <c:pt idx="26">
                  <c:v>4.8</c:v>
                </c:pt>
                <c:pt idx="27">
                  <c:v>5</c:v>
                </c:pt>
                <c:pt idx="28">
                  <c:v>5.2</c:v>
                </c:pt>
                <c:pt idx="29">
                  <c:v>5.4</c:v>
                </c:pt>
                <c:pt idx="30">
                  <c:v>5.4</c:v>
                </c:pt>
                <c:pt idx="31">
                  <c:v>5.6</c:v>
                </c:pt>
                <c:pt idx="32">
                  <c:v>5.8</c:v>
                </c:pt>
                <c:pt idx="33">
                  <c:v>6</c:v>
                </c:pt>
                <c:pt idx="34">
                  <c:v>6.2</c:v>
                </c:pt>
                <c:pt idx="35">
                  <c:v>6.4</c:v>
                </c:pt>
                <c:pt idx="36">
                  <c:v>6.6</c:v>
                </c:pt>
                <c:pt idx="37">
                  <c:v>6.8</c:v>
                </c:pt>
                <c:pt idx="38">
                  <c:v>7</c:v>
                </c:pt>
                <c:pt idx="39">
                  <c:v>7.2</c:v>
                </c:pt>
                <c:pt idx="40">
                  <c:v>7.4</c:v>
                </c:pt>
                <c:pt idx="41">
                  <c:v>7.6</c:v>
                </c:pt>
                <c:pt idx="42">
                  <c:v>7.8</c:v>
                </c:pt>
                <c:pt idx="43">
                  <c:v>8</c:v>
                </c:pt>
                <c:pt idx="44">
                  <c:v>8.1999999999999993</c:v>
                </c:pt>
                <c:pt idx="45">
                  <c:v>8.4</c:v>
                </c:pt>
                <c:pt idx="46">
                  <c:v>8.6</c:v>
                </c:pt>
                <c:pt idx="47">
                  <c:v>8.8000000000000007</c:v>
                </c:pt>
                <c:pt idx="48">
                  <c:v>9</c:v>
                </c:pt>
                <c:pt idx="49">
                  <c:v>9.1999999999999993</c:v>
                </c:pt>
                <c:pt idx="50">
                  <c:v>9.4</c:v>
                </c:pt>
                <c:pt idx="51">
                  <c:v>9.6</c:v>
                </c:pt>
                <c:pt idx="52">
                  <c:v>9.8000000000000007</c:v>
                </c:pt>
                <c:pt idx="53">
                  <c:v>10</c:v>
                </c:pt>
                <c:pt idx="54">
                  <c:v>10.199999999999999</c:v>
                </c:pt>
                <c:pt idx="55">
                  <c:v>10.4</c:v>
                </c:pt>
                <c:pt idx="56">
                  <c:v>10.6</c:v>
                </c:pt>
                <c:pt idx="57">
                  <c:v>10.8</c:v>
                </c:pt>
                <c:pt idx="58">
                  <c:v>11</c:v>
                </c:pt>
                <c:pt idx="59">
                  <c:v>11.2</c:v>
                </c:pt>
                <c:pt idx="60">
                  <c:v>11.4</c:v>
                </c:pt>
                <c:pt idx="61">
                  <c:v>11.6</c:v>
                </c:pt>
                <c:pt idx="62">
                  <c:v>11.8</c:v>
                </c:pt>
                <c:pt idx="63" formatCode="0.00">
                  <c:v>11.817946461232138</c:v>
                </c:pt>
              </c:numCache>
            </c:numRef>
          </c:yVal>
          <c:smooth val="0"/>
        </c:ser>
        <c:dLbls>
          <c:showLegendKey val="0"/>
          <c:showVal val="0"/>
          <c:showCatName val="0"/>
          <c:showSerName val="0"/>
          <c:showPercent val="0"/>
          <c:showBubbleSize val="0"/>
        </c:dLbls>
        <c:axId val="300264056"/>
        <c:axId val="300264448"/>
      </c:scatterChart>
      <c:valAx>
        <c:axId val="300264056"/>
        <c:scaling>
          <c:orientation val="minMax"/>
          <c:max val="100"/>
          <c:min val="-500"/>
        </c:scaling>
        <c:delete val="0"/>
        <c:axPos val="t"/>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it-IT"/>
                  <a:t>m (kNm/m)</a:t>
                </a:r>
              </a:p>
            </c:rich>
          </c:tx>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it-IT"/>
            </a:p>
          </c:txPr>
        </c:title>
        <c:numFmt formatCode="General"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t-IT"/>
          </a:p>
        </c:txPr>
        <c:crossAx val="300264448"/>
        <c:crosses val="autoZero"/>
        <c:crossBetween val="midCat"/>
      </c:valAx>
      <c:valAx>
        <c:axId val="300264448"/>
        <c:scaling>
          <c:orientation val="maxMin"/>
          <c:max val="12"/>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Z (m)</a:t>
                </a:r>
              </a:p>
            </c:rich>
          </c:tx>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it-IT"/>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t-IT"/>
          </a:p>
        </c:txPr>
        <c:crossAx val="300264056"/>
        <c:crosses val="autoZero"/>
        <c:crossBetween val="midCat"/>
      </c:valAx>
      <c:spPr>
        <a:noFill/>
        <a:ln>
          <a:noFill/>
        </a:ln>
        <a:effectLst/>
      </c:spPr>
    </c:plotArea>
    <c:legend>
      <c:legendPos val="r"/>
      <c:legendEntry>
        <c:idx val="1"/>
        <c:delete val="1"/>
      </c:legendEntry>
      <c:layout>
        <c:manualLayout>
          <c:xMode val="edge"/>
          <c:yMode val="edge"/>
          <c:x val="0.12012881535875428"/>
          <c:y val="0.18452217282363514"/>
          <c:w val="0.20061458609808602"/>
          <c:h val="0.10204153052297035"/>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t-IT"/>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it-IT"/>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2.xml.rels><?xml version="1.0" encoding="UTF-8" standalone="yes"?>
<Relationships xmlns="http://schemas.openxmlformats.org/package/2006/relationships"><Relationship Id="rId8" Type="http://schemas.openxmlformats.org/officeDocument/2006/relationships/image" Target="../media/image4.emf"/><Relationship Id="rId3" Type="http://schemas.openxmlformats.org/officeDocument/2006/relationships/chart" Target="../charts/chart3.xml"/><Relationship Id="rId7" Type="http://schemas.openxmlformats.org/officeDocument/2006/relationships/chart" Target="../charts/chart5.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4.xml"/><Relationship Id="rId5" Type="http://schemas.openxmlformats.org/officeDocument/2006/relationships/image" Target="../media/image3.emf"/><Relationship Id="rId4" Type="http://schemas.openxmlformats.org/officeDocument/2006/relationships/image" Target="../media/image2.emf"/><Relationship Id="rId9" Type="http://schemas.openxmlformats.org/officeDocument/2006/relationships/image" Target="../media/image5.png"/></Relationships>
</file>

<file path=xl/drawings/_rels/drawing4.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chart" Target="../charts/chart6.xml"/><Relationship Id="rId1" Type="http://schemas.openxmlformats.org/officeDocument/2006/relationships/image" Target="../media/image9.emf"/></Relationships>
</file>

<file path=xl/drawings/_rels/drawing5.xml.rels><?xml version="1.0" encoding="UTF-8" standalone="yes"?>
<Relationships xmlns="http://schemas.openxmlformats.org/package/2006/relationships"><Relationship Id="rId3" Type="http://schemas.openxmlformats.org/officeDocument/2006/relationships/chart" Target="../charts/chart10.xml"/><Relationship Id="rId2" Type="http://schemas.openxmlformats.org/officeDocument/2006/relationships/chart" Target="../charts/chart9.xml"/><Relationship Id="rId1" Type="http://schemas.openxmlformats.org/officeDocument/2006/relationships/chart" Target="../charts/chart8.xml"/></Relationships>
</file>

<file path=xl/drawings/_rels/drawing6.xml.rels><?xml version="1.0" encoding="UTF-8" standalone="yes"?>
<Relationships xmlns="http://schemas.openxmlformats.org/package/2006/relationships"><Relationship Id="rId8" Type="http://schemas.openxmlformats.org/officeDocument/2006/relationships/image" Target="../media/image16.gif"/><Relationship Id="rId3" Type="http://schemas.openxmlformats.org/officeDocument/2006/relationships/image" Target="../media/image11.png"/><Relationship Id="rId7" Type="http://schemas.openxmlformats.org/officeDocument/2006/relationships/image" Target="../media/image15.gif"/><Relationship Id="rId2" Type="http://schemas.openxmlformats.org/officeDocument/2006/relationships/image" Target="../media/image10.png"/><Relationship Id="rId1" Type="http://schemas.openxmlformats.org/officeDocument/2006/relationships/image" Target="../media/image9.emf"/><Relationship Id="rId6" Type="http://schemas.openxmlformats.org/officeDocument/2006/relationships/image" Target="../media/image14.gif"/><Relationship Id="rId5" Type="http://schemas.openxmlformats.org/officeDocument/2006/relationships/image" Target="../media/image13.gif"/><Relationship Id="rId4" Type="http://schemas.openxmlformats.org/officeDocument/2006/relationships/image" Target="../media/image12.gif"/></Relationships>
</file>

<file path=xl/drawings/_rels/vmlDrawing1.vml.rels><?xml version="1.0" encoding="UTF-8" standalone="yes"?>
<Relationships xmlns="http://schemas.openxmlformats.org/package/2006/relationships"><Relationship Id="rId1" Type="http://schemas.openxmlformats.org/officeDocument/2006/relationships/image" Target="../media/image1.w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6.wmf"/></Relationships>
</file>

<file path=xl/drawings/_rels/vmlDrawing3.vml.rels><?xml version="1.0" encoding="UTF-8" standalone="yes"?>
<Relationships xmlns="http://schemas.openxmlformats.org/package/2006/relationships"><Relationship Id="rId2" Type="http://schemas.openxmlformats.org/officeDocument/2006/relationships/image" Target="../media/image8.emf"/><Relationship Id="rId1" Type="http://schemas.openxmlformats.org/officeDocument/2006/relationships/image" Target="../media/image7.emf"/></Relationships>
</file>

<file path=xl/drawings/drawing1.xml><?xml version="1.0" encoding="utf-8"?>
<xdr:wsDr xmlns:xdr="http://schemas.openxmlformats.org/drawingml/2006/spreadsheetDrawing" xmlns:a="http://schemas.openxmlformats.org/drawingml/2006/main">
  <xdr:twoCellAnchor>
    <xdr:from>
      <xdr:col>0</xdr:col>
      <xdr:colOff>19050</xdr:colOff>
      <xdr:row>2</xdr:row>
      <xdr:rowOff>76200</xdr:rowOff>
    </xdr:from>
    <xdr:to>
      <xdr:col>2</xdr:col>
      <xdr:colOff>19050</xdr:colOff>
      <xdr:row>8</xdr:row>
      <xdr:rowOff>28575</xdr:rowOff>
    </xdr:to>
    <xdr:grpSp>
      <xdr:nvGrpSpPr>
        <xdr:cNvPr id="5" name="Group 20"/>
        <xdr:cNvGrpSpPr>
          <a:grpSpLocks/>
        </xdr:cNvGrpSpPr>
      </xdr:nvGrpSpPr>
      <xdr:grpSpPr bwMode="auto">
        <a:xfrm>
          <a:off x="19050" y="838200"/>
          <a:ext cx="1219200" cy="1095375"/>
          <a:chOff x="772" y="296"/>
          <a:chExt cx="128" cy="115"/>
        </a:xfrm>
      </xdr:grpSpPr>
      <xdr:sp macro="" textlink="">
        <xdr:nvSpPr>
          <xdr:cNvPr id="6" name="Rectangle 1"/>
          <xdr:cNvSpPr>
            <a:spLocks noChangeArrowheads="1"/>
          </xdr:cNvSpPr>
        </xdr:nvSpPr>
        <xdr:spPr bwMode="auto">
          <a:xfrm>
            <a:off x="812" y="362"/>
            <a:ext cx="45" cy="22"/>
          </a:xfrm>
          <a:prstGeom prst="rect">
            <a:avLst/>
          </a:prstGeom>
          <a:solidFill>
            <a:srgbClr xmlns:mc="http://schemas.openxmlformats.org/markup-compatibility/2006" xmlns:a14="http://schemas.microsoft.com/office/drawing/2010/main" val="C0C0C0" mc:Ignorable="a14" a14:legacySpreadsheetColorIndex="22"/>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9" name="Line 2"/>
          <xdr:cNvSpPr>
            <a:spLocks noChangeShapeType="1"/>
          </xdr:cNvSpPr>
        </xdr:nvSpPr>
        <xdr:spPr bwMode="auto">
          <a:xfrm>
            <a:off x="835" y="322"/>
            <a:ext cx="0" cy="3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sp macro="" textlink="">
        <xdr:nvSpPr>
          <xdr:cNvPr id="10" name="Line 3"/>
          <xdr:cNvSpPr>
            <a:spLocks noChangeShapeType="1"/>
          </xdr:cNvSpPr>
        </xdr:nvSpPr>
        <xdr:spPr bwMode="auto">
          <a:xfrm>
            <a:off x="772" y="340"/>
            <a:ext cx="128"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 name="Text Box 4"/>
          <xdr:cNvSpPr txBox="1">
            <a:spLocks noChangeArrowheads="1"/>
          </xdr:cNvSpPr>
        </xdr:nvSpPr>
        <xdr:spPr bwMode="auto">
          <a:xfrm>
            <a:off x="812" y="296"/>
            <a:ext cx="44" cy="24"/>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32004" rIns="0" bIns="0" anchor="t" upright="1"/>
          <a:lstStyle/>
          <a:p>
            <a:pPr algn="l" rtl="0">
              <a:defRPr sz="1000"/>
            </a:pPr>
            <a:r>
              <a:rPr lang="it-IT" sz="1000" b="0" i="0" u="none" strike="noStrike" baseline="0">
                <a:solidFill>
                  <a:srgbClr val="000000"/>
                </a:solidFill>
                <a:latin typeface="Palatino Linotype"/>
              </a:rPr>
              <a:t>G</a:t>
            </a:r>
            <a:r>
              <a:rPr lang="it-IT" sz="1000" b="0" i="0" u="none" strike="noStrike" baseline="-25000">
                <a:solidFill>
                  <a:srgbClr val="000000"/>
                </a:solidFill>
                <a:latin typeface="Palatino Linotype"/>
              </a:rPr>
              <a:t>k</a:t>
            </a:r>
            <a:r>
              <a:rPr lang="it-IT" sz="1000" b="0" i="0" u="none" strike="noStrike" baseline="0">
                <a:solidFill>
                  <a:srgbClr val="000000"/>
                </a:solidFill>
                <a:latin typeface="Palatino Linotype"/>
              </a:rPr>
              <a:t>, Q</a:t>
            </a:r>
            <a:r>
              <a:rPr lang="it-IT" sz="1000" b="0" i="0" u="none" strike="noStrike" baseline="-25000">
                <a:solidFill>
                  <a:srgbClr val="000000"/>
                </a:solidFill>
                <a:latin typeface="Palatino Linotype"/>
              </a:rPr>
              <a:t>k</a:t>
            </a:r>
          </a:p>
        </xdr:txBody>
      </xdr:sp>
      <xdr:sp macro="" textlink="">
        <xdr:nvSpPr>
          <xdr:cNvPr id="12" name="Line 6"/>
          <xdr:cNvSpPr>
            <a:spLocks noChangeShapeType="1"/>
          </xdr:cNvSpPr>
        </xdr:nvSpPr>
        <xdr:spPr bwMode="auto">
          <a:xfrm>
            <a:off x="882" y="334"/>
            <a:ext cx="0" cy="6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 name="Line 7"/>
          <xdr:cNvSpPr>
            <a:spLocks noChangeShapeType="1"/>
          </xdr:cNvSpPr>
        </xdr:nvSpPr>
        <xdr:spPr bwMode="auto">
          <a:xfrm>
            <a:off x="876" y="384"/>
            <a:ext cx="12"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 name="Text Box 8"/>
          <xdr:cNvSpPr txBox="1">
            <a:spLocks noChangeArrowheads="1"/>
          </xdr:cNvSpPr>
        </xdr:nvSpPr>
        <xdr:spPr bwMode="auto">
          <a:xfrm>
            <a:off x="876" y="355"/>
            <a:ext cx="15" cy="16"/>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32004" rIns="0" bIns="32004" anchor="ctr" upright="1"/>
          <a:lstStyle/>
          <a:p>
            <a:pPr algn="l" rtl="0">
              <a:defRPr sz="1000"/>
            </a:pPr>
            <a:r>
              <a:rPr lang="it-IT" sz="1000" b="0" i="0" u="none" strike="noStrike" baseline="0">
                <a:solidFill>
                  <a:srgbClr val="000000"/>
                </a:solidFill>
                <a:latin typeface="Palatino Linotype"/>
              </a:rPr>
              <a:t>D</a:t>
            </a:r>
          </a:p>
        </xdr:txBody>
      </xdr:sp>
      <xdr:sp macro="" textlink="">
        <xdr:nvSpPr>
          <xdr:cNvPr id="15" name="Line 9"/>
          <xdr:cNvSpPr>
            <a:spLocks noChangeShapeType="1"/>
          </xdr:cNvSpPr>
        </xdr:nvSpPr>
        <xdr:spPr bwMode="auto">
          <a:xfrm>
            <a:off x="781" y="362"/>
            <a:ext cx="1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 name="Line 10"/>
          <xdr:cNvSpPr>
            <a:spLocks noChangeShapeType="1"/>
          </xdr:cNvSpPr>
        </xdr:nvSpPr>
        <xdr:spPr bwMode="auto">
          <a:xfrm>
            <a:off x="781" y="384"/>
            <a:ext cx="1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 name="Line 11"/>
          <xdr:cNvSpPr>
            <a:spLocks noChangeShapeType="1"/>
          </xdr:cNvSpPr>
        </xdr:nvSpPr>
        <xdr:spPr bwMode="auto">
          <a:xfrm>
            <a:off x="786" y="355"/>
            <a:ext cx="0" cy="34"/>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 name="Text Box 12"/>
          <xdr:cNvSpPr txBox="1">
            <a:spLocks noChangeArrowheads="1"/>
          </xdr:cNvSpPr>
        </xdr:nvSpPr>
        <xdr:spPr bwMode="auto">
          <a:xfrm>
            <a:off x="779" y="364"/>
            <a:ext cx="17" cy="16"/>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32004" rIns="27432" bIns="0" anchor="ctr" upright="1"/>
          <a:lstStyle/>
          <a:p>
            <a:pPr algn="ctr" rtl="0">
              <a:defRPr sz="1000"/>
            </a:pPr>
            <a:r>
              <a:rPr lang="it-IT" sz="1000" b="0" i="0" u="none" strike="noStrike" baseline="0">
                <a:solidFill>
                  <a:srgbClr val="000000"/>
                </a:solidFill>
                <a:latin typeface="Palatino Linotype"/>
              </a:rPr>
              <a:t>s</a:t>
            </a:r>
          </a:p>
        </xdr:txBody>
      </xdr:sp>
      <xdr:sp macro="" textlink="">
        <xdr:nvSpPr>
          <xdr:cNvPr id="19" name="Line 13"/>
          <xdr:cNvSpPr>
            <a:spLocks noChangeShapeType="1"/>
          </xdr:cNvSpPr>
        </xdr:nvSpPr>
        <xdr:spPr bwMode="auto">
          <a:xfrm>
            <a:off x="808" y="406"/>
            <a:ext cx="52"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 name="Line 14"/>
          <xdr:cNvSpPr>
            <a:spLocks noChangeShapeType="1"/>
          </xdr:cNvSpPr>
        </xdr:nvSpPr>
        <xdr:spPr bwMode="auto">
          <a:xfrm>
            <a:off x="812" y="40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 name="Line 15"/>
          <xdr:cNvSpPr>
            <a:spLocks noChangeShapeType="1"/>
          </xdr:cNvSpPr>
        </xdr:nvSpPr>
        <xdr:spPr bwMode="auto">
          <a:xfrm>
            <a:off x="857" y="40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 name="Text Box 16"/>
          <xdr:cNvSpPr txBox="1">
            <a:spLocks noChangeArrowheads="1"/>
          </xdr:cNvSpPr>
        </xdr:nvSpPr>
        <xdr:spPr bwMode="auto">
          <a:xfrm>
            <a:off x="816" y="386"/>
            <a:ext cx="37" cy="16"/>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32004" rIns="0" bIns="32004" anchor="ctr" upright="1"/>
          <a:lstStyle/>
          <a:p>
            <a:pPr algn="l" rtl="0">
              <a:defRPr sz="1000"/>
            </a:pPr>
            <a:r>
              <a:rPr lang="it-IT" sz="1000" b="0" i="0" u="none" strike="noStrike" baseline="0">
                <a:solidFill>
                  <a:srgbClr val="000000"/>
                </a:solidFill>
                <a:latin typeface="Palatino Linotype"/>
              </a:rPr>
              <a:t>B x B</a:t>
            </a:r>
          </a:p>
        </xdr:txBody>
      </xdr:sp>
      <xdr:sp macro="" textlink="">
        <xdr:nvSpPr>
          <xdr:cNvPr id="23" name="Line 17"/>
          <xdr:cNvSpPr>
            <a:spLocks noChangeShapeType="1"/>
          </xdr:cNvSpPr>
        </xdr:nvSpPr>
        <xdr:spPr bwMode="auto">
          <a:xfrm>
            <a:off x="774" y="343"/>
            <a:ext cx="23"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 name="Line 18"/>
          <xdr:cNvSpPr>
            <a:spLocks noChangeShapeType="1"/>
          </xdr:cNvSpPr>
        </xdr:nvSpPr>
        <xdr:spPr bwMode="auto">
          <a:xfrm flipV="1">
            <a:off x="780" y="347"/>
            <a:ext cx="12"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 name="Line 19"/>
          <xdr:cNvSpPr>
            <a:spLocks noChangeShapeType="1"/>
          </xdr:cNvSpPr>
        </xdr:nvSpPr>
        <xdr:spPr bwMode="auto">
          <a:xfrm>
            <a:off x="784" y="332"/>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grpSp>
    <xdr:clientData/>
  </xdr:twoCellAnchor>
  <xdr:twoCellAnchor>
    <xdr:from>
      <xdr:col>0</xdr:col>
      <xdr:colOff>57150</xdr:colOff>
      <xdr:row>84</xdr:row>
      <xdr:rowOff>66675</xdr:rowOff>
    </xdr:from>
    <xdr:to>
      <xdr:col>4</xdr:col>
      <xdr:colOff>66675</xdr:colOff>
      <xdr:row>99</xdr:row>
      <xdr:rowOff>114300</xdr:rowOff>
    </xdr:to>
    <xdr:grpSp>
      <xdr:nvGrpSpPr>
        <xdr:cNvPr id="28" name="Group 59"/>
        <xdr:cNvGrpSpPr>
          <a:grpSpLocks/>
        </xdr:cNvGrpSpPr>
      </xdr:nvGrpSpPr>
      <xdr:grpSpPr bwMode="auto">
        <a:xfrm>
          <a:off x="57150" y="17411700"/>
          <a:ext cx="2447925" cy="3476625"/>
          <a:chOff x="64" y="4924"/>
          <a:chExt cx="257" cy="305"/>
        </a:xfrm>
      </xdr:grpSpPr>
      <xdr:sp macro="" textlink="">
        <xdr:nvSpPr>
          <xdr:cNvPr id="29" name="Rectangle 23"/>
          <xdr:cNvSpPr>
            <a:spLocks noChangeArrowheads="1"/>
          </xdr:cNvSpPr>
        </xdr:nvSpPr>
        <xdr:spPr bwMode="auto">
          <a:xfrm>
            <a:off x="128" y="5157"/>
            <a:ext cx="128" cy="40"/>
          </a:xfrm>
          <a:prstGeom prst="rect">
            <a:avLst/>
          </a:prstGeom>
          <a:solidFill>
            <a:srgbClr xmlns:mc="http://schemas.openxmlformats.org/markup-compatibility/2006" xmlns:a14="http://schemas.microsoft.com/office/drawing/2010/main" val="969696" mc:Ignorable="a14" a14:legacySpreadsheetColorIndex="5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30" name="Rectangle 24"/>
          <xdr:cNvSpPr>
            <a:spLocks noChangeArrowheads="1"/>
          </xdr:cNvSpPr>
        </xdr:nvSpPr>
        <xdr:spPr bwMode="auto">
          <a:xfrm>
            <a:off x="186" y="4938"/>
            <a:ext cx="13" cy="21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31" name="Line 26"/>
          <xdr:cNvSpPr>
            <a:spLocks noChangeShapeType="1"/>
          </xdr:cNvSpPr>
        </xdr:nvSpPr>
        <xdr:spPr bwMode="auto">
          <a:xfrm>
            <a:off x="64" y="5157"/>
            <a:ext cx="257"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 name="Line 27"/>
          <xdr:cNvSpPr>
            <a:spLocks noChangeShapeType="1"/>
          </xdr:cNvSpPr>
        </xdr:nvSpPr>
        <xdr:spPr bwMode="auto">
          <a:xfrm>
            <a:off x="85" y="4932"/>
            <a:ext cx="1" cy="26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 name="Line 28"/>
          <xdr:cNvSpPr>
            <a:spLocks noChangeShapeType="1"/>
          </xdr:cNvSpPr>
        </xdr:nvSpPr>
        <xdr:spPr bwMode="auto">
          <a:xfrm>
            <a:off x="77" y="5197"/>
            <a:ext cx="1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 name="Line 29"/>
          <xdr:cNvSpPr>
            <a:spLocks noChangeShapeType="1"/>
          </xdr:cNvSpPr>
        </xdr:nvSpPr>
        <xdr:spPr bwMode="auto">
          <a:xfrm>
            <a:off x="76" y="4938"/>
            <a:ext cx="1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5" name="Line 30"/>
          <xdr:cNvSpPr>
            <a:spLocks noChangeShapeType="1"/>
          </xdr:cNvSpPr>
        </xdr:nvSpPr>
        <xdr:spPr bwMode="auto">
          <a:xfrm>
            <a:off x="123" y="5221"/>
            <a:ext cx="137"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6" name="Line 31"/>
          <xdr:cNvSpPr>
            <a:spLocks noChangeShapeType="1"/>
          </xdr:cNvSpPr>
        </xdr:nvSpPr>
        <xdr:spPr bwMode="auto">
          <a:xfrm>
            <a:off x="128" y="5215"/>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7" name="Line 32"/>
          <xdr:cNvSpPr>
            <a:spLocks noChangeShapeType="1"/>
          </xdr:cNvSpPr>
        </xdr:nvSpPr>
        <xdr:spPr bwMode="auto">
          <a:xfrm>
            <a:off x="256" y="5215"/>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8" name="Line 33"/>
          <xdr:cNvSpPr>
            <a:spLocks noChangeShapeType="1"/>
          </xdr:cNvSpPr>
        </xdr:nvSpPr>
        <xdr:spPr bwMode="auto">
          <a:xfrm>
            <a:off x="192" y="5058"/>
            <a:ext cx="0" cy="5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sp macro="" textlink="">
        <xdr:nvSpPr>
          <xdr:cNvPr id="39" name="Line 34"/>
          <xdr:cNvSpPr>
            <a:spLocks noChangeShapeType="1"/>
          </xdr:cNvSpPr>
        </xdr:nvSpPr>
        <xdr:spPr bwMode="auto">
          <a:xfrm flipH="1">
            <a:off x="201" y="4937"/>
            <a:ext cx="57"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sp macro="" textlink="">
        <xdr:nvSpPr>
          <xdr:cNvPr id="40" name="Text Box 54"/>
          <xdr:cNvSpPr txBox="1">
            <a:spLocks noChangeArrowheads="1"/>
          </xdr:cNvSpPr>
        </xdr:nvSpPr>
        <xdr:spPr bwMode="auto">
          <a:xfrm>
            <a:off x="174" y="5208"/>
            <a:ext cx="38" cy="21"/>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32004" rIns="0" bIns="0" anchor="t" upright="1"/>
          <a:lstStyle/>
          <a:p>
            <a:pPr algn="l" rtl="0">
              <a:defRPr sz="1000"/>
            </a:pPr>
            <a:r>
              <a:rPr lang="it-IT" sz="1000" b="0" i="0" u="none" strike="noStrike" baseline="0">
                <a:solidFill>
                  <a:srgbClr val="000000"/>
                </a:solidFill>
                <a:latin typeface="Palatino Linotype"/>
              </a:rPr>
              <a:t>B x B</a:t>
            </a:r>
          </a:p>
        </xdr:txBody>
      </xdr:sp>
      <xdr:sp macro="" textlink="">
        <xdr:nvSpPr>
          <xdr:cNvPr id="41" name="Text Box 55"/>
          <xdr:cNvSpPr txBox="1">
            <a:spLocks noChangeArrowheads="1"/>
          </xdr:cNvSpPr>
        </xdr:nvSpPr>
        <xdr:spPr bwMode="auto">
          <a:xfrm>
            <a:off x="78" y="5042"/>
            <a:ext cx="17" cy="23"/>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32004" rIns="0" bIns="0" anchor="t" upright="1"/>
          <a:lstStyle/>
          <a:p>
            <a:pPr algn="l" rtl="0">
              <a:defRPr sz="1000"/>
            </a:pPr>
            <a:r>
              <a:rPr lang="it-IT" sz="1000" b="0" i="0" u="none" strike="noStrike" baseline="0">
                <a:solidFill>
                  <a:srgbClr val="000000"/>
                </a:solidFill>
                <a:latin typeface="Palatino Linotype"/>
              </a:rPr>
              <a:t>h</a:t>
            </a:r>
          </a:p>
        </xdr:txBody>
      </xdr:sp>
      <xdr:sp macro="" textlink="">
        <xdr:nvSpPr>
          <xdr:cNvPr id="42" name="Text Box 56"/>
          <xdr:cNvSpPr txBox="1">
            <a:spLocks noChangeArrowheads="1"/>
          </xdr:cNvSpPr>
        </xdr:nvSpPr>
        <xdr:spPr bwMode="auto">
          <a:xfrm>
            <a:off x="77" y="5165"/>
            <a:ext cx="17" cy="23"/>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32004" rIns="0" bIns="0" anchor="t" upright="1"/>
          <a:lstStyle/>
          <a:p>
            <a:pPr algn="l" rtl="0">
              <a:defRPr sz="1000"/>
            </a:pPr>
            <a:r>
              <a:rPr lang="it-IT" sz="1000" b="0" i="0" u="none" strike="noStrike" baseline="0">
                <a:solidFill>
                  <a:srgbClr val="000000"/>
                </a:solidFill>
                <a:latin typeface="Palatino Linotype"/>
              </a:rPr>
              <a:t>D</a:t>
            </a:r>
          </a:p>
        </xdr:txBody>
      </xdr:sp>
      <xdr:sp macro="" textlink="">
        <xdr:nvSpPr>
          <xdr:cNvPr id="43" name="Text Box 57"/>
          <xdr:cNvSpPr txBox="1">
            <a:spLocks noChangeArrowheads="1"/>
          </xdr:cNvSpPr>
        </xdr:nvSpPr>
        <xdr:spPr bwMode="auto">
          <a:xfrm>
            <a:off x="262" y="4924"/>
            <a:ext cx="32" cy="26"/>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32004" rIns="0" bIns="0" anchor="t" upright="1"/>
          <a:lstStyle/>
          <a:p>
            <a:pPr algn="l" rtl="0">
              <a:defRPr sz="1000"/>
            </a:pPr>
            <a:r>
              <a:rPr lang="it-IT" sz="1000" b="0" i="0" u="none" strike="noStrike" baseline="0">
                <a:solidFill>
                  <a:srgbClr val="000000"/>
                </a:solidFill>
                <a:latin typeface="Palatino Linotype"/>
              </a:rPr>
              <a:t>Q</a:t>
            </a:r>
            <a:r>
              <a:rPr lang="it-IT" sz="1000" b="0" i="0" u="none" strike="noStrike" baseline="-25000">
                <a:solidFill>
                  <a:srgbClr val="000000"/>
                </a:solidFill>
                <a:latin typeface="Palatino Linotype"/>
              </a:rPr>
              <a:t>hk</a:t>
            </a:r>
          </a:p>
        </xdr:txBody>
      </xdr:sp>
      <xdr:sp macro="" textlink="">
        <xdr:nvSpPr>
          <xdr:cNvPr id="44" name="Text Box 58"/>
          <xdr:cNvSpPr txBox="1">
            <a:spLocks noChangeArrowheads="1"/>
          </xdr:cNvSpPr>
        </xdr:nvSpPr>
        <xdr:spPr bwMode="auto">
          <a:xfrm>
            <a:off x="201" y="5070"/>
            <a:ext cx="32" cy="26"/>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32004" rIns="0" bIns="0" anchor="t" upright="1"/>
          <a:lstStyle/>
          <a:p>
            <a:pPr algn="l" rtl="0">
              <a:defRPr sz="1000"/>
            </a:pPr>
            <a:r>
              <a:rPr lang="it-IT" sz="1000" b="0" i="0" u="none" strike="noStrike" baseline="0">
                <a:solidFill>
                  <a:srgbClr val="000000"/>
                </a:solidFill>
                <a:latin typeface="Palatino Linotype"/>
              </a:rPr>
              <a:t>G</a:t>
            </a:r>
            <a:r>
              <a:rPr lang="it-IT" sz="1000" b="0" i="0" u="none" strike="noStrike" baseline="-25000">
                <a:solidFill>
                  <a:srgbClr val="000000"/>
                </a:solidFill>
                <a:latin typeface="Palatino Linotype"/>
              </a:rPr>
              <a:t>vk</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48</xdr:row>
      <xdr:rowOff>28575</xdr:rowOff>
    </xdr:from>
    <xdr:to>
      <xdr:col>6</xdr:col>
      <xdr:colOff>533400</xdr:colOff>
      <xdr:row>62</xdr:row>
      <xdr:rowOff>62865</xdr:rowOff>
    </xdr:to>
    <xdr:graphicFrame macro="">
      <xdr:nvGraphicFramePr>
        <xdr:cNvPr id="2" name="Grafico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28575</xdr:colOff>
      <xdr:row>63</xdr:row>
      <xdr:rowOff>28574</xdr:rowOff>
    </xdr:from>
    <xdr:to>
      <xdr:col>6</xdr:col>
      <xdr:colOff>600075</xdr:colOff>
      <xdr:row>77</xdr:row>
      <xdr:rowOff>133350</xdr:rowOff>
    </xdr:to>
    <xdr:graphicFrame macro="">
      <xdr:nvGraphicFramePr>
        <xdr:cNvPr id="3" name="Grafico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85725</xdr:colOff>
      <xdr:row>112</xdr:row>
      <xdr:rowOff>342900</xdr:rowOff>
    </xdr:from>
    <xdr:to>
      <xdr:col>9</xdr:col>
      <xdr:colOff>0</xdr:colOff>
      <xdr:row>133</xdr:row>
      <xdr:rowOff>57150</xdr:rowOff>
    </xdr:to>
    <xdr:graphicFrame macro="">
      <xdr:nvGraphicFramePr>
        <xdr:cNvPr id="4" name="Grafico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133350</xdr:colOff>
      <xdr:row>116</xdr:row>
      <xdr:rowOff>45381</xdr:rowOff>
    </xdr:from>
    <xdr:to>
      <xdr:col>8</xdr:col>
      <xdr:colOff>228600</xdr:colOff>
      <xdr:row>128</xdr:row>
      <xdr:rowOff>1118</xdr:rowOff>
    </xdr:to>
    <xdr:sp macro="" textlink="">
      <xdr:nvSpPr>
        <xdr:cNvPr id="5" name="Rectangle 9"/>
        <xdr:cNvSpPr>
          <a:spLocks noChangeArrowheads="1"/>
        </xdr:cNvSpPr>
      </xdr:nvSpPr>
      <xdr:spPr bwMode="auto">
        <a:xfrm>
          <a:off x="5164791" y="23757028"/>
          <a:ext cx="95250" cy="2241737"/>
        </a:xfrm>
        <a:prstGeom prst="rect">
          <a:avLst/>
        </a:prstGeom>
        <a:gradFill rotWithShape="1">
          <a:gsLst>
            <a:gs pos="0">
              <a:srgbClr xmlns:mc="http://schemas.openxmlformats.org/markup-compatibility/2006" xmlns:a14="http://schemas.microsoft.com/office/drawing/2010/main" val="FFFFFF" mc:Ignorable="a14" a14:legacySpreadsheetColorIndex="65"/>
            </a:gs>
            <a:gs pos="50000">
              <a:srgbClr val="767676"/>
            </a:gs>
            <a:gs pos="100000">
              <a:srgbClr xmlns:mc="http://schemas.openxmlformats.org/markup-compatibility/2006" xmlns:a14="http://schemas.microsoft.com/office/drawing/2010/main" val="FFFFFF" mc:Ignorable="a14" a14:legacySpreadsheetColorIndex="65"/>
            </a:gs>
          </a:gsLst>
          <a:lin ang="0" scaled="1"/>
        </a:gra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2</xdr:col>
      <xdr:colOff>9525</xdr:colOff>
      <xdr:row>79</xdr:row>
      <xdr:rowOff>47625</xdr:rowOff>
    </xdr:from>
    <xdr:to>
      <xdr:col>5</xdr:col>
      <xdr:colOff>35535</xdr:colOff>
      <xdr:row>81</xdr:row>
      <xdr:rowOff>189511</xdr:rowOff>
    </xdr:to>
    <xdr:pic>
      <xdr:nvPicPr>
        <xdr:cNvPr id="6" name="Immagine 5"/>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352550" y="16506825"/>
          <a:ext cx="1911960" cy="5228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9525</xdr:colOff>
      <xdr:row>144</xdr:row>
      <xdr:rowOff>28575</xdr:rowOff>
    </xdr:from>
    <xdr:to>
      <xdr:col>5</xdr:col>
      <xdr:colOff>137235</xdr:colOff>
      <xdr:row>146</xdr:row>
      <xdr:rowOff>175537</xdr:rowOff>
    </xdr:to>
    <xdr:pic>
      <xdr:nvPicPr>
        <xdr:cNvPr id="8" name="Immagine 7"/>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352550" y="31394400"/>
          <a:ext cx="2013660" cy="5279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285750</xdr:colOff>
      <xdr:row>191</xdr:row>
      <xdr:rowOff>19050</xdr:rowOff>
    </xdr:from>
    <xdr:to>
      <xdr:col>4</xdr:col>
      <xdr:colOff>361950</xdr:colOff>
      <xdr:row>208</xdr:row>
      <xdr:rowOff>9525</xdr:rowOff>
    </xdr:to>
    <xdr:grpSp>
      <xdr:nvGrpSpPr>
        <xdr:cNvPr id="10" name="Group 496"/>
        <xdr:cNvGrpSpPr>
          <a:grpSpLocks/>
        </xdr:cNvGrpSpPr>
      </xdr:nvGrpSpPr>
      <xdr:grpSpPr bwMode="auto">
        <a:xfrm>
          <a:off x="285750" y="38652450"/>
          <a:ext cx="2695575" cy="3286125"/>
          <a:chOff x="30" y="8330"/>
          <a:chExt cx="283" cy="345"/>
        </a:xfrm>
      </xdr:grpSpPr>
      <xdr:sp macro="" textlink="">
        <xdr:nvSpPr>
          <xdr:cNvPr id="11" name="Text Box 42"/>
          <xdr:cNvSpPr txBox="1">
            <a:spLocks noChangeArrowheads="1"/>
          </xdr:cNvSpPr>
        </xdr:nvSpPr>
        <xdr:spPr bwMode="auto">
          <a:xfrm>
            <a:off x="198" y="8330"/>
            <a:ext cx="28" cy="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0" anchor="t" upright="1"/>
          <a:lstStyle/>
          <a:p>
            <a:pPr algn="l" rtl="0">
              <a:defRPr sz="1000"/>
            </a:pPr>
            <a:r>
              <a:rPr lang="it-IT" sz="1400" b="0" i="0" u="none" strike="noStrike" baseline="0">
                <a:solidFill>
                  <a:srgbClr val="000000"/>
                </a:solidFill>
                <a:latin typeface="Calibri"/>
              </a:rPr>
              <a:t>G</a:t>
            </a:r>
            <a:r>
              <a:rPr lang="it-IT" sz="1400" b="0" i="0" u="none" strike="noStrike" baseline="-25000">
                <a:solidFill>
                  <a:srgbClr val="000000"/>
                </a:solidFill>
                <a:latin typeface="Calibri"/>
              </a:rPr>
              <a:t>k</a:t>
            </a:r>
          </a:p>
        </xdr:txBody>
      </xdr:sp>
      <xdr:sp macro="" textlink="">
        <xdr:nvSpPr>
          <xdr:cNvPr id="12" name="Line 17"/>
          <xdr:cNvSpPr>
            <a:spLocks noChangeShapeType="1"/>
          </xdr:cNvSpPr>
        </xdr:nvSpPr>
        <xdr:spPr bwMode="auto">
          <a:xfrm>
            <a:off x="198" y="8343"/>
            <a:ext cx="0" cy="4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sp macro="" textlink="">
        <xdr:nvSpPr>
          <xdr:cNvPr id="13" name="Line 18"/>
          <xdr:cNvSpPr>
            <a:spLocks noChangeShapeType="1"/>
          </xdr:cNvSpPr>
        </xdr:nvSpPr>
        <xdr:spPr bwMode="auto">
          <a:xfrm>
            <a:off x="134" y="837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arrow" w="sm" len="sm"/>
          </a:ln>
          <a:extLst>
            <a:ext uri="{909E8E84-426E-40DD-AFC4-6F175D3DCCD1}">
              <a14:hiddenFill xmlns:a14="http://schemas.microsoft.com/office/drawing/2010/main">
                <a:noFill/>
              </a14:hiddenFill>
            </a:ext>
          </a:extLst>
        </xdr:spPr>
      </xdr:sp>
      <xdr:sp macro="" textlink="">
        <xdr:nvSpPr>
          <xdr:cNvPr id="14" name="Line 28"/>
          <xdr:cNvSpPr>
            <a:spLocks noChangeShapeType="1"/>
          </xdr:cNvSpPr>
        </xdr:nvSpPr>
        <xdr:spPr bwMode="auto">
          <a:xfrm>
            <a:off x="214" y="8379"/>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arrow" w="sm" len="sm"/>
          </a:ln>
          <a:extLst>
            <a:ext uri="{909E8E84-426E-40DD-AFC4-6F175D3DCCD1}">
              <a14:hiddenFill xmlns:a14="http://schemas.microsoft.com/office/drawing/2010/main">
                <a:noFill/>
              </a14:hiddenFill>
            </a:ext>
          </a:extLst>
        </xdr:spPr>
      </xdr:sp>
      <xdr:sp macro="" textlink="">
        <xdr:nvSpPr>
          <xdr:cNvPr id="15" name="Line 30"/>
          <xdr:cNvSpPr>
            <a:spLocks noChangeShapeType="1"/>
          </xdr:cNvSpPr>
        </xdr:nvSpPr>
        <xdr:spPr bwMode="auto">
          <a:xfrm flipH="1">
            <a:off x="282" y="8388"/>
            <a:ext cx="1" cy="24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 name="Line 31"/>
          <xdr:cNvSpPr>
            <a:spLocks noChangeShapeType="1"/>
          </xdr:cNvSpPr>
        </xdr:nvSpPr>
        <xdr:spPr bwMode="auto">
          <a:xfrm>
            <a:off x="277" y="8392"/>
            <a:ext cx="12"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 name="Line 32"/>
          <xdr:cNvSpPr>
            <a:spLocks noChangeShapeType="1"/>
          </xdr:cNvSpPr>
        </xdr:nvSpPr>
        <xdr:spPr bwMode="auto">
          <a:xfrm>
            <a:off x="276" y="8631"/>
            <a:ext cx="12"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 name="Line 33"/>
          <xdr:cNvSpPr>
            <a:spLocks noChangeShapeType="1"/>
          </xdr:cNvSpPr>
        </xdr:nvSpPr>
        <xdr:spPr bwMode="auto">
          <a:xfrm>
            <a:off x="276" y="8494"/>
            <a:ext cx="12"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 name="Rectangle 34" descr="Linee orizzontali chiare"/>
          <xdr:cNvSpPr>
            <a:spLocks noChangeArrowheads="1"/>
          </xdr:cNvSpPr>
        </xdr:nvSpPr>
        <xdr:spPr bwMode="auto">
          <a:xfrm>
            <a:off x="133" y="8392"/>
            <a:ext cx="129" cy="103"/>
          </a:xfrm>
          <a:prstGeom prst="rect">
            <a:avLst/>
          </a:prstGeom>
          <a:pattFill prst="ltHorz">
            <a:fgClr>
              <a:srgbClr xmlns:mc="http://schemas.openxmlformats.org/markup-compatibility/2006" xmlns:a14="http://schemas.microsoft.com/office/drawing/2010/main" val="FF9900" mc:Ignorable="a14" a14:legacySpreadsheetColorIndex="52"/>
            </a:fgClr>
            <a:bgClr>
              <a:srgbClr val="FFFFFF"/>
            </a:bgClr>
          </a:patt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20" name="Rectangle 35" descr="Linee orizzontali ravvicinate"/>
          <xdr:cNvSpPr>
            <a:spLocks noChangeArrowheads="1"/>
          </xdr:cNvSpPr>
        </xdr:nvSpPr>
        <xdr:spPr bwMode="auto">
          <a:xfrm>
            <a:off x="133" y="8494"/>
            <a:ext cx="129" cy="181"/>
          </a:xfrm>
          <a:prstGeom prst="rect">
            <a:avLst/>
          </a:prstGeom>
          <a:pattFill prst="narHorz">
            <a:fgClr>
              <a:srgbClr xmlns:mc="http://schemas.openxmlformats.org/markup-compatibility/2006" xmlns:a14="http://schemas.microsoft.com/office/drawing/2010/main" val="800000" mc:Ignorable="a14" a14:legacySpreadsheetColorIndex="16"/>
            </a:fgClr>
            <a:bgClr>
              <a:srgbClr val="FFFFFF"/>
            </a:bgClr>
          </a:patt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21" name="Rectangle 36"/>
          <xdr:cNvSpPr>
            <a:spLocks noChangeArrowheads="1"/>
          </xdr:cNvSpPr>
        </xdr:nvSpPr>
        <xdr:spPr bwMode="auto">
          <a:xfrm>
            <a:off x="187" y="8384"/>
            <a:ext cx="22" cy="250"/>
          </a:xfrm>
          <a:prstGeom prst="rect">
            <a:avLst/>
          </a:prstGeom>
          <a:gradFill rotWithShape="1">
            <a:gsLst>
              <a:gs pos="0">
                <a:srgbClr xmlns:mc="http://schemas.openxmlformats.org/markup-compatibility/2006" xmlns:a14="http://schemas.microsoft.com/office/drawing/2010/main" val="C0C0C0" mc:Ignorable="a14" a14:legacySpreadsheetColorIndex="22"/>
              </a:gs>
              <a:gs pos="100000">
                <a:srgbClr xmlns:mc="http://schemas.openxmlformats.org/markup-compatibility/2006" xmlns:a14="http://schemas.microsoft.com/office/drawing/2010/main" val="595959" mc:Ignorable="a14" a14:legacySpreadsheetColorIndex="22">
                  <a:gamma/>
                  <a:shade val="46275"/>
                  <a:invGamma/>
                </a:srgbClr>
              </a:gs>
            </a:gsLst>
            <a:lin ang="0" scaled="1"/>
          </a:gra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22" name="Line 37"/>
          <xdr:cNvSpPr>
            <a:spLocks noChangeShapeType="1"/>
          </xdr:cNvSpPr>
        </xdr:nvSpPr>
        <xdr:spPr bwMode="auto">
          <a:xfrm>
            <a:off x="150" y="8379"/>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arrow" w="sm" len="sm"/>
          </a:ln>
          <a:extLst>
            <a:ext uri="{909E8E84-426E-40DD-AFC4-6F175D3DCCD1}">
              <a14:hiddenFill xmlns:a14="http://schemas.microsoft.com/office/drawing/2010/main">
                <a:noFill/>
              </a14:hiddenFill>
            </a:ext>
          </a:extLst>
        </xdr:spPr>
      </xdr:sp>
      <xdr:sp macro="" textlink="">
        <xdr:nvSpPr>
          <xdr:cNvPr id="23" name="Line 38"/>
          <xdr:cNvSpPr>
            <a:spLocks noChangeShapeType="1"/>
          </xdr:cNvSpPr>
        </xdr:nvSpPr>
        <xdr:spPr bwMode="auto">
          <a:xfrm>
            <a:off x="166" y="837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arrow" w="sm" len="sm"/>
          </a:ln>
          <a:extLst>
            <a:ext uri="{909E8E84-426E-40DD-AFC4-6F175D3DCCD1}">
              <a14:hiddenFill xmlns:a14="http://schemas.microsoft.com/office/drawing/2010/main">
                <a:noFill/>
              </a14:hiddenFill>
            </a:ext>
          </a:extLst>
        </xdr:spPr>
      </xdr:sp>
      <xdr:sp macro="" textlink="">
        <xdr:nvSpPr>
          <xdr:cNvPr id="24" name="Line 39"/>
          <xdr:cNvSpPr>
            <a:spLocks noChangeShapeType="1"/>
          </xdr:cNvSpPr>
        </xdr:nvSpPr>
        <xdr:spPr bwMode="auto">
          <a:xfrm>
            <a:off x="182" y="837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arrow" w="sm" len="sm"/>
          </a:ln>
          <a:extLst>
            <a:ext uri="{909E8E84-426E-40DD-AFC4-6F175D3DCCD1}">
              <a14:hiddenFill xmlns:a14="http://schemas.microsoft.com/office/drawing/2010/main">
                <a:noFill/>
              </a14:hiddenFill>
            </a:ext>
          </a:extLst>
        </xdr:spPr>
      </xdr:sp>
      <xdr:sp macro="" textlink="">
        <xdr:nvSpPr>
          <xdr:cNvPr id="25" name="Line 40"/>
          <xdr:cNvSpPr>
            <a:spLocks noChangeShapeType="1"/>
          </xdr:cNvSpPr>
        </xdr:nvSpPr>
        <xdr:spPr bwMode="auto">
          <a:xfrm>
            <a:off x="230" y="8379"/>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arrow" w="sm" len="sm"/>
          </a:ln>
          <a:extLst>
            <a:ext uri="{909E8E84-426E-40DD-AFC4-6F175D3DCCD1}">
              <a14:hiddenFill xmlns:a14="http://schemas.microsoft.com/office/drawing/2010/main">
                <a:noFill/>
              </a14:hiddenFill>
            </a:ext>
          </a:extLst>
        </xdr:spPr>
      </xdr:sp>
      <xdr:sp macro="" textlink="">
        <xdr:nvSpPr>
          <xdr:cNvPr id="26" name="Line 41"/>
          <xdr:cNvSpPr>
            <a:spLocks noChangeShapeType="1"/>
          </xdr:cNvSpPr>
        </xdr:nvSpPr>
        <xdr:spPr bwMode="auto">
          <a:xfrm>
            <a:off x="246" y="8379"/>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arrow" w="sm" len="sm"/>
          </a:ln>
          <a:extLst>
            <a:ext uri="{909E8E84-426E-40DD-AFC4-6F175D3DCCD1}">
              <a14:hiddenFill xmlns:a14="http://schemas.microsoft.com/office/drawing/2010/main">
                <a:noFill/>
              </a14:hiddenFill>
            </a:ext>
          </a:extLst>
        </xdr:spPr>
      </xdr:sp>
      <xdr:sp macro="" textlink="">
        <xdr:nvSpPr>
          <xdr:cNvPr id="27" name="Text Box 43"/>
          <xdr:cNvSpPr txBox="1">
            <a:spLocks noChangeArrowheads="1"/>
          </xdr:cNvSpPr>
        </xdr:nvSpPr>
        <xdr:spPr bwMode="auto">
          <a:xfrm>
            <a:off x="230" y="8350"/>
            <a:ext cx="28" cy="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0" anchor="t" upright="1"/>
          <a:lstStyle/>
          <a:p>
            <a:pPr algn="l" rtl="0">
              <a:defRPr sz="1000"/>
            </a:pPr>
            <a:r>
              <a:rPr lang="it-IT" sz="1400" b="0" i="0" u="none" strike="noStrike" baseline="0">
                <a:solidFill>
                  <a:srgbClr val="000000"/>
                </a:solidFill>
                <a:latin typeface="Calibri"/>
              </a:rPr>
              <a:t>q</a:t>
            </a:r>
            <a:r>
              <a:rPr lang="it-IT" sz="1400" b="0" i="0" u="none" strike="noStrike" baseline="-25000">
                <a:solidFill>
                  <a:srgbClr val="000000"/>
                </a:solidFill>
                <a:latin typeface="Calibri"/>
              </a:rPr>
              <a:t>k</a:t>
            </a:r>
          </a:p>
        </xdr:txBody>
      </xdr:sp>
      <xdr:sp macro="" textlink="">
        <xdr:nvSpPr>
          <xdr:cNvPr id="28" name="Text Box 45"/>
          <xdr:cNvSpPr txBox="1">
            <a:spLocks noChangeArrowheads="1"/>
          </xdr:cNvSpPr>
        </xdr:nvSpPr>
        <xdr:spPr bwMode="auto">
          <a:xfrm>
            <a:off x="282" y="8432"/>
            <a:ext cx="28" cy="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0" anchor="t" upright="1"/>
          <a:lstStyle/>
          <a:p>
            <a:pPr algn="l" rtl="0">
              <a:defRPr sz="1000"/>
            </a:pPr>
            <a:r>
              <a:rPr lang="it-IT" sz="1400" b="0" i="0" u="none" strike="noStrike" baseline="0">
                <a:solidFill>
                  <a:srgbClr val="000000"/>
                </a:solidFill>
                <a:latin typeface="Calibri"/>
              </a:rPr>
              <a:t>L</a:t>
            </a:r>
            <a:r>
              <a:rPr lang="it-IT" sz="1400" b="0" i="0" u="none" strike="noStrike" baseline="-25000">
                <a:solidFill>
                  <a:srgbClr val="000000"/>
                </a:solidFill>
                <a:latin typeface="Calibri"/>
              </a:rPr>
              <a:t>1</a:t>
            </a:r>
          </a:p>
        </xdr:txBody>
      </xdr:sp>
      <xdr:sp macro="" textlink="">
        <xdr:nvSpPr>
          <xdr:cNvPr id="29" name="Text Box 46"/>
          <xdr:cNvSpPr txBox="1">
            <a:spLocks noChangeArrowheads="1"/>
          </xdr:cNvSpPr>
        </xdr:nvSpPr>
        <xdr:spPr bwMode="auto">
          <a:xfrm>
            <a:off x="285" y="8542"/>
            <a:ext cx="28" cy="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0" anchor="t" upright="1"/>
          <a:lstStyle/>
          <a:p>
            <a:pPr algn="l" rtl="0">
              <a:defRPr sz="1000"/>
            </a:pPr>
            <a:r>
              <a:rPr lang="it-IT" sz="1400" b="0" i="0" u="none" strike="noStrike" baseline="0">
                <a:solidFill>
                  <a:srgbClr val="000000"/>
                </a:solidFill>
                <a:latin typeface="Calibri"/>
              </a:rPr>
              <a:t>L</a:t>
            </a:r>
            <a:r>
              <a:rPr lang="it-IT" sz="1400" b="0" i="0" u="none" strike="noStrike" baseline="-25000">
                <a:solidFill>
                  <a:srgbClr val="000000"/>
                </a:solidFill>
                <a:latin typeface="Calibri"/>
              </a:rPr>
              <a:t>2</a:t>
            </a:r>
          </a:p>
        </xdr:txBody>
      </xdr:sp>
      <xdr:sp macro="" textlink="">
        <xdr:nvSpPr>
          <xdr:cNvPr id="30" name="Text Box 47"/>
          <xdr:cNvSpPr txBox="1">
            <a:spLocks noChangeArrowheads="1"/>
          </xdr:cNvSpPr>
        </xdr:nvSpPr>
        <xdr:spPr bwMode="auto">
          <a:xfrm>
            <a:off x="188" y="8444"/>
            <a:ext cx="28" cy="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0" anchor="t" upright="1"/>
          <a:lstStyle/>
          <a:p>
            <a:pPr algn="l" rtl="0">
              <a:defRPr sz="1000"/>
            </a:pPr>
            <a:r>
              <a:rPr lang="it-IT" sz="1400" b="0" i="0" u="none" strike="noStrike" baseline="0">
                <a:solidFill>
                  <a:srgbClr val="000000"/>
                </a:solidFill>
                <a:latin typeface="Calibri"/>
              </a:rPr>
              <a:t>d</a:t>
            </a:r>
          </a:p>
        </xdr:txBody>
      </xdr:sp>
      <xdr:sp macro="" textlink="">
        <xdr:nvSpPr>
          <xdr:cNvPr id="31" name="Line 48"/>
          <xdr:cNvSpPr>
            <a:spLocks noChangeShapeType="1"/>
          </xdr:cNvSpPr>
        </xdr:nvSpPr>
        <xdr:spPr bwMode="auto">
          <a:xfrm>
            <a:off x="179" y="8469"/>
            <a:ext cx="3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 name="Text Box 50"/>
          <xdr:cNvSpPr txBox="1">
            <a:spLocks noChangeArrowheads="1"/>
          </xdr:cNvSpPr>
        </xdr:nvSpPr>
        <xdr:spPr bwMode="auto">
          <a:xfrm>
            <a:off x="57" y="8445"/>
            <a:ext cx="94" cy="23"/>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32004" rIns="0" bIns="0" anchor="t" upright="1"/>
          <a:lstStyle/>
          <a:p>
            <a:pPr algn="l" rtl="0">
              <a:defRPr sz="1000"/>
            </a:pPr>
            <a:r>
              <a:rPr lang="it-IT" sz="1200" b="0" i="0" u="none" strike="noStrike" baseline="0">
                <a:solidFill>
                  <a:srgbClr val="000000"/>
                </a:solidFill>
                <a:latin typeface="Calibri"/>
              </a:rPr>
              <a:t>Argilla molle</a:t>
            </a:r>
          </a:p>
        </xdr:txBody>
      </xdr:sp>
      <xdr:sp macro="" textlink="">
        <xdr:nvSpPr>
          <xdr:cNvPr id="33" name="Text Box 51"/>
          <xdr:cNvSpPr txBox="1">
            <a:spLocks noChangeArrowheads="1"/>
          </xdr:cNvSpPr>
        </xdr:nvSpPr>
        <xdr:spPr bwMode="auto">
          <a:xfrm>
            <a:off x="30" y="8556"/>
            <a:ext cx="129" cy="27"/>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32004" rIns="0" bIns="0" anchor="t" upright="1"/>
          <a:lstStyle/>
          <a:p>
            <a:pPr algn="l" rtl="0">
              <a:defRPr sz="1000"/>
            </a:pPr>
            <a:r>
              <a:rPr lang="it-IT" sz="1200" b="0" i="0" u="none" strike="noStrike" baseline="0">
                <a:solidFill>
                  <a:srgbClr val="000000"/>
                </a:solidFill>
                <a:latin typeface="Calibri"/>
              </a:rPr>
              <a:t>Argilla consistente</a:t>
            </a:r>
          </a:p>
        </xdr:txBody>
      </xdr:sp>
      <xdr:sp macro="" textlink="">
        <xdr:nvSpPr>
          <xdr:cNvPr id="34" name="Line 55"/>
          <xdr:cNvSpPr>
            <a:spLocks noChangeShapeType="1"/>
          </xdr:cNvSpPr>
        </xdr:nvSpPr>
        <xdr:spPr bwMode="auto">
          <a:xfrm>
            <a:off x="103" y="8393"/>
            <a:ext cx="3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5" name="Line 56"/>
          <xdr:cNvSpPr>
            <a:spLocks noChangeShapeType="1"/>
          </xdr:cNvSpPr>
        </xdr:nvSpPr>
        <xdr:spPr bwMode="auto">
          <a:xfrm>
            <a:off x="107" y="8396"/>
            <a:ext cx="2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6" name="Line 57"/>
          <xdr:cNvSpPr>
            <a:spLocks noChangeShapeType="1"/>
          </xdr:cNvSpPr>
        </xdr:nvSpPr>
        <xdr:spPr bwMode="auto">
          <a:xfrm>
            <a:off x="111" y="8401"/>
            <a:ext cx="1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7" name="Line 58"/>
          <xdr:cNvSpPr>
            <a:spLocks noChangeShapeType="1"/>
          </xdr:cNvSpPr>
        </xdr:nvSpPr>
        <xdr:spPr bwMode="auto">
          <a:xfrm>
            <a:off x="116" y="8386"/>
            <a:ext cx="0" cy="7"/>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sp macro="" textlink="">
        <xdr:nvSpPr>
          <xdr:cNvPr id="38" name="Line 488"/>
          <xdr:cNvSpPr>
            <a:spLocks noChangeShapeType="1"/>
          </xdr:cNvSpPr>
        </xdr:nvSpPr>
        <xdr:spPr bwMode="auto">
          <a:xfrm>
            <a:off x="213" y="8415"/>
            <a:ext cx="0" cy="37"/>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arrow" w="med" len="med"/>
          </a:ln>
          <a:extLst>
            <a:ext uri="{909E8E84-426E-40DD-AFC4-6F175D3DCCD1}">
              <a14:hiddenFill xmlns:a14="http://schemas.microsoft.com/office/drawing/2010/main">
                <a:noFill/>
              </a14:hiddenFill>
            </a:ext>
          </a:extLst>
        </xdr:spPr>
      </xdr:sp>
      <xdr:sp macro="" textlink="">
        <xdr:nvSpPr>
          <xdr:cNvPr id="39" name="Line 489"/>
          <xdr:cNvSpPr>
            <a:spLocks noChangeShapeType="1"/>
          </xdr:cNvSpPr>
        </xdr:nvSpPr>
        <xdr:spPr bwMode="auto">
          <a:xfrm>
            <a:off x="184" y="8415"/>
            <a:ext cx="0" cy="37"/>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arrow" w="med" len="med"/>
          </a:ln>
          <a:extLst>
            <a:ext uri="{909E8E84-426E-40DD-AFC4-6F175D3DCCD1}">
              <a14:hiddenFill xmlns:a14="http://schemas.microsoft.com/office/drawing/2010/main">
                <a:noFill/>
              </a14:hiddenFill>
            </a:ext>
          </a:extLst>
        </xdr:spPr>
      </xdr:sp>
      <xdr:sp macro="" textlink="">
        <xdr:nvSpPr>
          <xdr:cNvPr id="40" name="Line 490"/>
          <xdr:cNvSpPr>
            <a:spLocks noChangeShapeType="1"/>
          </xdr:cNvSpPr>
        </xdr:nvSpPr>
        <xdr:spPr bwMode="auto">
          <a:xfrm flipH="1" flipV="1">
            <a:off x="214" y="8532"/>
            <a:ext cx="1" cy="76"/>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arrow" w="med" len="med"/>
          </a:ln>
          <a:extLst>
            <a:ext uri="{909E8E84-426E-40DD-AFC4-6F175D3DCCD1}">
              <a14:hiddenFill xmlns:a14="http://schemas.microsoft.com/office/drawing/2010/main">
                <a:noFill/>
              </a14:hiddenFill>
            </a:ext>
          </a:extLst>
        </xdr:spPr>
      </xdr:sp>
      <xdr:sp macro="" textlink="">
        <xdr:nvSpPr>
          <xdr:cNvPr id="41" name="Line 491"/>
          <xdr:cNvSpPr>
            <a:spLocks noChangeShapeType="1"/>
          </xdr:cNvSpPr>
        </xdr:nvSpPr>
        <xdr:spPr bwMode="auto">
          <a:xfrm flipH="1" flipV="1">
            <a:off x="181" y="8532"/>
            <a:ext cx="1" cy="76"/>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arrow" w="med" len="med"/>
          </a:ln>
          <a:extLst>
            <a:ext uri="{909E8E84-426E-40DD-AFC4-6F175D3DCCD1}">
              <a14:hiddenFill xmlns:a14="http://schemas.microsoft.com/office/drawing/2010/main">
                <a:noFill/>
              </a14:hiddenFill>
            </a:ext>
          </a:extLst>
        </xdr:spPr>
      </xdr:sp>
      <xdr:sp macro="" textlink="">
        <xdr:nvSpPr>
          <xdr:cNvPr id="42" name="Line 492"/>
          <xdr:cNvSpPr>
            <a:spLocks noChangeShapeType="1"/>
          </xdr:cNvSpPr>
        </xdr:nvSpPr>
        <xdr:spPr bwMode="auto">
          <a:xfrm flipV="1">
            <a:off x="198" y="8635"/>
            <a:ext cx="0" cy="2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sp macro="" textlink="">
        <xdr:nvSpPr>
          <xdr:cNvPr id="43" name="Text Box 493"/>
          <xdr:cNvSpPr txBox="1">
            <a:spLocks noChangeArrowheads="1"/>
          </xdr:cNvSpPr>
        </xdr:nvSpPr>
        <xdr:spPr bwMode="auto">
          <a:xfrm>
            <a:off x="213" y="8419"/>
            <a:ext cx="24" cy="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0" anchor="t" upright="1"/>
          <a:lstStyle/>
          <a:p>
            <a:pPr algn="l" rtl="0">
              <a:defRPr sz="1000"/>
            </a:pPr>
            <a:r>
              <a:rPr lang="it-IT" sz="1400" b="0" i="0" u="none" strike="noStrike" baseline="0">
                <a:solidFill>
                  <a:srgbClr val="000000"/>
                </a:solidFill>
                <a:latin typeface="Symbol"/>
              </a:rPr>
              <a:t>t</a:t>
            </a:r>
            <a:r>
              <a:rPr lang="it-IT" sz="1400" b="0" i="0" u="none" strike="noStrike" baseline="-25000">
                <a:solidFill>
                  <a:srgbClr val="000000"/>
                </a:solidFill>
                <a:latin typeface="Calibri"/>
              </a:rPr>
              <a:t>n</a:t>
            </a:r>
          </a:p>
        </xdr:txBody>
      </xdr:sp>
      <xdr:sp macro="" textlink="">
        <xdr:nvSpPr>
          <xdr:cNvPr id="44" name="Text Box 494"/>
          <xdr:cNvSpPr txBox="1">
            <a:spLocks noChangeArrowheads="1"/>
          </xdr:cNvSpPr>
        </xdr:nvSpPr>
        <xdr:spPr bwMode="auto">
          <a:xfrm>
            <a:off x="219" y="8557"/>
            <a:ext cx="24" cy="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0" anchor="t" upright="1"/>
          <a:lstStyle/>
          <a:p>
            <a:pPr algn="l" rtl="0">
              <a:defRPr sz="1000"/>
            </a:pPr>
            <a:r>
              <a:rPr lang="it-IT" sz="1400" b="0" i="0" u="none" strike="noStrike" baseline="0">
                <a:solidFill>
                  <a:srgbClr val="000000"/>
                </a:solidFill>
                <a:latin typeface="Symbol"/>
              </a:rPr>
              <a:t>t</a:t>
            </a:r>
            <a:r>
              <a:rPr lang="it-IT" sz="1400" b="0" i="0" u="none" strike="noStrike" baseline="-25000">
                <a:solidFill>
                  <a:srgbClr val="000000"/>
                </a:solidFill>
                <a:latin typeface="Calibri"/>
              </a:rPr>
              <a:t>s</a:t>
            </a:r>
          </a:p>
        </xdr:txBody>
      </xdr:sp>
      <xdr:sp macro="" textlink="">
        <xdr:nvSpPr>
          <xdr:cNvPr id="45" name="Text Box 495"/>
          <xdr:cNvSpPr txBox="1">
            <a:spLocks noChangeArrowheads="1"/>
          </xdr:cNvSpPr>
        </xdr:nvSpPr>
        <xdr:spPr bwMode="auto">
          <a:xfrm>
            <a:off x="201" y="8634"/>
            <a:ext cx="38" cy="3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0" anchor="t" upright="1"/>
          <a:lstStyle/>
          <a:p>
            <a:pPr algn="l" rtl="0">
              <a:defRPr sz="1000"/>
            </a:pPr>
            <a:r>
              <a:rPr lang="it-IT" sz="1400" b="0" i="0" u="none" strike="noStrike" baseline="0">
                <a:solidFill>
                  <a:srgbClr val="000000"/>
                </a:solidFill>
                <a:latin typeface="Calibri"/>
              </a:rPr>
              <a:t>q</a:t>
            </a:r>
            <a:r>
              <a:rPr lang="it-IT" sz="1400" b="0" i="0" u="none" strike="noStrike" baseline="-25000">
                <a:solidFill>
                  <a:srgbClr val="000000"/>
                </a:solidFill>
                <a:latin typeface="Calibri"/>
              </a:rPr>
              <a:t>b</a:t>
            </a:r>
          </a:p>
        </xdr:txBody>
      </xdr:sp>
    </xdr:grpSp>
    <xdr:clientData/>
  </xdr:twoCellAnchor>
  <xdr:twoCellAnchor>
    <xdr:from>
      <xdr:col>3</xdr:col>
      <xdr:colOff>47625</xdr:colOff>
      <xdr:row>292</xdr:row>
      <xdr:rowOff>76200</xdr:rowOff>
    </xdr:from>
    <xdr:to>
      <xdr:col>8</xdr:col>
      <xdr:colOff>590550</xdr:colOff>
      <xdr:row>312</xdr:row>
      <xdr:rowOff>0</xdr:rowOff>
    </xdr:to>
    <xdr:graphicFrame macro="">
      <xdr:nvGraphicFramePr>
        <xdr:cNvPr id="46" name="Grafico 1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3</xdr:col>
      <xdr:colOff>114300</xdr:colOff>
      <xdr:row>310</xdr:row>
      <xdr:rowOff>180975</xdr:rowOff>
    </xdr:from>
    <xdr:to>
      <xdr:col>8</xdr:col>
      <xdr:colOff>514350</xdr:colOff>
      <xdr:row>329</xdr:row>
      <xdr:rowOff>219075</xdr:rowOff>
    </xdr:to>
    <xdr:graphicFrame macro="">
      <xdr:nvGraphicFramePr>
        <xdr:cNvPr id="47" name="Grafico 1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4</xdr:col>
      <xdr:colOff>66675</xdr:colOff>
      <xdr:row>345</xdr:row>
      <xdr:rowOff>47625</xdr:rowOff>
    </xdr:from>
    <xdr:to>
      <xdr:col>7</xdr:col>
      <xdr:colOff>121260</xdr:colOff>
      <xdr:row>347</xdr:row>
      <xdr:rowOff>189511</xdr:rowOff>
    </xdr:to>
    <xdr:pic>
      <xdr:nvPicPr>
        <xdr:cNvPr id="48" name="Immagine 47"/>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686050" y="62455425"/>
          <a:ext cx="1911960" cy="5228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123825</xdr:colOff>
      <xdr:row>396</xdr:row>
      <xdr:rowOff>38100</xdr:rowOff>
    </xdr:from>
    <xdr:to>
      <xdr:col>8</xdr:col>
      <xdr:colOff>447675</xdr:colOff>
      <xdr:row>408</xdr:row>
      <xdr:rowOff>114300</xdr:rowOff>
    </xdr:to>
    <xdr:grpSp>
      <xdr:nvGrpSpPr>
        <xdr:cNvPr id="49" name="Group 105"/>
        <xdr:cNvGrpSpPr>
          <a:grpSpLocks/>
        </xdr:cNvGrpSpPr>
      </xdr:nvGrpSpPr>
      <xdr:grpSpPr bwMode="auto">
        <a:xfrm>
          <a:off x="2743200" y="79733775"/>
          <a:ext cx="2762250" cy="2381250"/>
          <a:chOff x="298" y="10181"/>
          <a:chExt cx="290" cy="250"/>
        </a:xfrm>
      </xdr:grpSpPr>
      <xdr:sp macro="" textlink="">
        <xdr:nvSpPr>
          <xdr:cNvPr id="50" name="Rectangle 60"/>
          <xdr:cNvSpPr>
            <a:spLocks noChangeArrowheads="1"/>
          </xdr:cNvSpPr>
        </xdr:nvSpPr>
        <xdr:spPr bwMode="auto">
          <a:xfrm>
            <a:off x="346" y="10213"/>
            <a:ext cx="192" cy="71"/>
          </a:xfrm>
          <a:prstGeom prst="rect">
            <a:avLst/>
          </a:prstGeom>
          <a:solidFill>
            <a:srgbClr xmlns:mc="http://schemas.openxmlformats.org/markup-compatibility/2006" xmlns:a14="http://schemas.microsoft.com/office/drawing/2010/main" val="C0C0C0" mc:Ignorable="a14" a14:legacySpreadsheetColorIndex="22"/>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51" name="Rectangle 63"/>
          <xdr:cNvSpPr>
            <a:spLocks noChangeArrowheads="1"/>
          </xdr:cNvSpPr>
        </xdr:nvSpPr>
        <xdr:spPr bwMode="auto">
          <a:xfrm>
            <a:off x="359" y="10284"/>
            <a:ext cx="8" cy="121"/>
          </a:xfrm>
          <a:prstGeom prst="rect">
            <a:avLst/>
          </a:prstGeom>
          <a:gradFill rotWithShape="1">
            <a:gsLst>
              <a:gs pos="0">
                <a:srgbClr xmlns:mc="http://schemas.openxmlformats.org/markup-compatibility/2006" xmlns:a14="http://schemas.microsoft.com/office/drawing/2010/main" val="808080" mc:Ignorable="a14" a14:legacySpreadsheetColorIndex="23"/>
              </a:gs>
              <a:gs pos="100000">
                <a:srgbClr xmlns:mc="http://schemas.openxmlformats.org/markup-compatibility/2006" xmlns:a14="http://schemas.microsoft.com/office/drawing/2010/main" val="3B3B3B" mc:Ignorable="a14" a14:legacySpreadsheetColorIndex="23">
                  <a:gamma/>
                  <a:shade val="46275"/>
                  <a:invGamma/>
                </a:srgbClr>
              </a:gs>
            </a:gsLst>
            <a:lin ang="0" scaled="1"/>
          </a:gra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52" name="Rectangle 64"/>
          <xdr:cNvSpPr>
            <a:spLocks noChangeArrowheads="1"/>
          </xdr:cNvSpPr>
        </xdr:nvSpPr>
        <xdr:spPr bwMode="auto">
          <a:xfrm>
            <a:off x="414" y="10284"/>
            <a:ext cx="8" cy="121"/>
          </a:xfrm>
          <a:prstGeom prst="rect">
            <a:avLst/>
          </a:prstGeom>
          <a:gradFill rotWithShape="1">
            <a:gsLst>
              <a:gs pos="0">
                <a:srgbClr xmlns:mc="http://schemas.openxmlformats.org/markup-compatibility/2006" xmlns:a14="http://schemas.microsoft.com/office/drawing/2010/main" val="808080" mc:Ignorable="a14" a14:legacySpreadsheetColorIndex="23"/>
              </a:gs>
              <a:gs pos="100000">
                <a:srgbClr xmlns:mc="http://schemas.openxmlformats.org/markup-compatibility/2006" xmlns:a14="http://schemas.microsoft.com/office/drawing/2010/main" val="3B3B3B" mc:Ignorable="a14" a14:legacySpreadsheetColorIndex="23">
                  <a:gamma/>
                  <a:shade val="46275"/>
                  <a:invGamma/>
                </a:srgbClr>
              </a:gs>
            </a:gsLst>
            <a:lin ang="0" scaled="1"/>
          </a:gra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53" name="Rectangle 65"/>
          <xdr:cNvSpPr>
            <a:spLocks noChangeArrowheads="1"/>
          </xdr:cNvSpPr>
        </xdr:nvSpPr>
        <xdr:spPr bwMode="auto">
          <a:xfrm>
            <a:off x="468" y="10284"/>
            <a:ext cx="8" cy="121"/>
          </a:xfrm>
          <a:prstGeom prst="rect">
            <a:avLst/>
          </a:prstGeom>
          <a:gradFill rotWithShape="1">
            <a:gsLst>
              <a:gs pos="0">
                <a:srgbClr xmlns:mc="http://schemas.openxmlformats.org/markup-compatibility/2006" xmlns:a14="http://schemas.microsoft.com/office/drawing/2010/main" val="808080" mc:Ignorable="a14" a14:legacySpreadsheetColorIndex="23"/>
              </a:gs>
              <a:gs pos="100000">
                <a:srgbClr xmlns:mc="http://schemas.openxmlformats.org/markup-compatibility/2006" xmlns:a14="http://schemas.microsoft.com/office/drawing/2010/main" val="3B3B3B" mc:Ignorable="a14" a14:legacySpreadsheetColorIndex="23">
                  <a:gamma/>
                  <a:shade val="46275"/>
                  <a:invGamma/>
                </a:srgbClr>
              </a:gs>
            </a:gsLst>
            <a:lin ang="0" scaled="1"/>
          </a:gra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54" name="Rectangle 66"/>
          <xdr:cNvSpPr>
            <a:spLocks noChangeArrowheads="1"/>
          </xdr:cNvSpPr>
        </xdr:nvSpPr>
        <xdr:spPr bwMode="auto">
          <a:xfrm>
            <a:off x="517" y="10284"/>
            <a:ext cx="8" cy="121"/>
          </a:xfrm>
          <a:prstGeom prst="rect">
            <a:avLst/>
          </a:prstGeom>
          <a:gradFill rotWithShape="1">
            <a:gsLst>
              <a:gs pos="0">
                <a:srgbClr xmlns:mc="http://schemas.openxmlformats.org/markup-compatibility/2006" xmlns:a14="http://schemas.microsoft.com/office/drawing/2010/main" val="808080" mc:Ignorable="a14" a14:legacySpreadsheetColorIndex="23"/>
              </a:gs>
              <a:gs pos="100000">
                <a:srgbClr xmlns:mc="http://schemas.openxmlformats.org/markup-compatibility/2006" xmlns:a14="http://schemas.microsoft.com/office/drawing/2010/main" val="3B3B3B" mc:Ignorable="a14" a14:legacySpreadsheetColorIndex="23">
                  <a:gamma/>
                  <a:shade val="46275"/>
                  <a:invGamma/>
                </a:srgbClr>
              </a:gs>
            </a:gsLst>
            <a:lin ang="0" scaled="1"/>
          </a:gra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55" name="Line 67"/>
          <xdr:cNvSpPr>
            <a:spLocks noChangeShapeType="1"/>
          </xdr:cNvSpPr>
        </xdr:nvSpPr>
        <xdr:spPr bwMode="auto">
          <a:xfrm flipV="1">
            <a:off x="356" y="10343"/>
            <a:ext cx="17"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6" name="Line 68"/>
          <xdr:cNvSpPr>
            <a:spLocks noChangeShapeType="1"/>
          </xdr:cNvSpPr>
        </xdr:nvSpPr>
        <xdr:spPr bwMode="auto">
          <a:xfrm flipV="1">
            <a:off x="357" y="10347"/>
            <a:ext cx="17"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7" name="Line 69"/>
          <xdr:cNvSpPr>
            <a:spLocks noChangeShapeType="1"/>
          </xdr:cNvSpPr>
        </xdr:nvSpPr>
        <xdr:spPr bwMode="auto">
          <a:xfrm flipV="1">
            <a:off x="409" y="10341"/>
            <a:ext cx="17"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8" name="Line 70"/>
          <xdr:cNvSpPr>
            <a:spLocks noChangeShapeType="1"/>
          </xdr:cNvSpPr>
        </xdr:nvSpPr>
        <xdr:spPr bwMode="auto">
          <a:xfrm flipV="1">
            <a:off x="410" y="10344"/>
            <a:ext cx="17"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9" name="Line 71"/>
          <xdr:cNvSpPr>
            <a:spLocks noChangeShapeType="1"/>
          </xdr:cNvSpPr>
        </xdr:nvSpPr>
        <xdr:spPr bwMode="auto">
          <a:xfrm flipV="1">
            <a:off x="465" y="10341"/>
            <a:ext cx="17"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0" name="Line 72"/>
          <xdr:cNvSpPr>
            <a:spLocks noChangeShapeType="1"/>
          </xdr:cNvSpPr>
        </xdr:nvSpPr>
        <xdr:spPr bwMode="auto">
          <a:xfrm flipV="1">
            <a:off x="466" y="10344"/>
            <a:ext cx="17"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1" name="Line 73"/>
          <xdr:cNvSpPr>
            <a:spLocks noChangeShapeType="1"/>
          </xdr:cNvSpPr>
        </xdr:nvSpPr>
        <xdr:spPr bwMode="auto">
          <a:xfrm flipV="1">
            <a:off x="513" y="10341"/>
            <a:ext cx="17"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2" name="Line 74"/>
          <xdr:cNvSpPr>
            <a:spLocks noChangeShapeType="1"/>
          </xdr:cNvSpPr>
        </xdr:nvSpPr>
        <xdr:spPr bwMode="auto">
          <a:xfrm flipV="1">
            <a:off x="513" y="10344"/>
            <a:ext cx="17"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3" name="Line 81"/>
          <xdr:cNvSpPr>
            <a:spLocks noChangeShapeType="1"/>
          </xdr:cNvSpPr>
        </xdr:nvSpPr>
        <xdr:spPr bwMode="auto">
          <a:xfrm>
            <a:off x="298" y="10284"/>
            <a:ext cx="29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4" name="Line 82"/>
          <xdr:cNvSpPr>
            <a:spLocks noChangeShapeType="1"/>
          </xdr:cNvSpPr>
        </xdr:nvSpPr>
        <xdr:spPr bwMode="auto">
          <a:xfrm>
            <a:off x="346" y="10203"/>
            <a:ext cx="19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type="arrow" w="sm" len="sm"/>
            <a:tailEnd type="arrow" w="sm" len="sm"/>
          </a:ln>
          <a:extLst>
            <a:ext uri="{909E8E84-426E-40DD-AFC4-6F175D3DCCD1}">
              <a14:hiddenFill xmlns:a14="http://schemas.microsoft.com/office/drawing/2010/main">
                <a:noFill/>
              </a14:hiddenFill>
            </a:ext>
          </a:extLst>
        </xdr:spPr>
      </xdr:sp>
      <xdr:sp macro="" textlink="">
        <xdr:nvSpPr>
          <xdr:cNvPr id="65" name="Text Box 83"/>
          <xdr:cNvSpPr txBox="1">
            <a:spLocks noChangeArrowheads="1"/>
          </xdr:cNvSpPr>
        </xdr:nvSpPr>
        <xdr:spPr bwMode="auto">
          <a:xfrm>
            <a:off x="420" y="10181"/>
            <a:ext cx="50" cy="27"/>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0" anchor="t" upright="1"/>
          <a:lstStyle/>
          <a:p>
            <a:pPr algn="l" rtl="0">
              <a:defRPr sz="1000"/>
            </a:pPr>
            <a:r>
              <a:rPr lang="it-IT" sz="1400" b="0" i="0" u="none" strike="noStrike" baseline="0">
                <a:solidFill>
                  <a:srgbClr val="000000"/>
                </a:solidFill>
                <a:latin typeface="Calibri"/>
              </a:rPr>
              <a:t>B x B</a:t>
            </a:r>
          </a:p>
        </xdr:txBody>
      </xdr:sp>
      <xdr:sp macro="" textlink="">
        <xdr:nvSpPr>
          <xdr:cNvPr id="66" name="Line 84"/>
          <xdr:cNvSpPr>
            <a:spLocks noChangeShapeType="1"/>
          </xdr:cNvSpPr>
        </xdr:nvSpPr>
        <xdr:spPr bwMode="auto">
          <a:xfrm>
            <a:off x="560" y="10213"/>
            <a:ext cx="0" cy="72"/>
          </a:xfrm>
          <a:prstGeom prst="line">
            <a:avLst/>
          </a:prstGeom>
          <a:noFill/>
          <a:ln w="9525">
            <a:solidFill>
              <a:srgbClr xmlns:mc="http://schemas.openxmlformats.org/markup-compatibility/2006" xmlns:a14="http://schemas.microsoft.com/office/drawing/2010/main" val="000000" mc:Ignorable="a14" a14:legacySpreadsheetColorIndex="64"/>
            </a:solidFill>
            <a:round/>
            <a:headEnd type="arrow" w="sm" len="sm"/>
            <a:tailEnd type="arrow" w="sm" len="sm"/>
          </a:ln>
          <a:extLst>
            <a:ext uri="{909E8E84-426E-40DD-AFC4-6F175D3DCCD1}">
              <a14:hiddenFill xmlns:a14="http://schemas.microsoft.com/office/drawing/2010/main">
                <a:noFill/>
              </a14:hiddenFill>
            </a:ext>
          </a:extLst>
        </xdr:spPr>
      </xdr:sp>
      <xdr:sp macro="" textlink="">
        <xdr:nvSpPr>
          <xdr:cNvPr id="67" name="Text Box 85"/>
          <xdr:cNvSpPr txBox="1">
            <a:spLocks noChangeArrowheads="1"/>
          </xdr:cNvSpPr>
        </xdr:nvSpPr>
        <xdr:spPr bwMode="auto">
          <a:xfrm>
            <a:off x="551" y="10235"/>
            <a:ext cx="23" cy="2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0" anchor="t" upright="1"/>
          <a:lstStyle/>
          <a:p>
            <a:pPr algn="l" rtl="0">
              <a:defRPr sz="1000"/>
            </a:pPr>
            <a:r>
              <a:rPr lang="it-IT" sz="1400" b="0" i="0" u="none" strike="noStrike" baseline="0">
                <a:solidFill>
                  <a:srgbClr val="000000"/>
                </a:solidFill>
                <a:latin typeface="Calibri"/>
              </a:rPr>
              <a:t>H</a:t>
            </a:r>
          </a:p>
        </xdr:txBody>
      </xdr:sp>
      <xdr:sp macro="" textlink="">
        <xdr:nvSpPr>
          <xdr:cNvPr id="68" name="Line 86"/>
          <xdr:cNvSpPr>
            <a:spLocks noChangeShapeType="1"/>
          </xdr:cNvSpPr>
        </xdr:nvSpPr>
        <xdr:spPr bwMode="auto">
          <a:xfrm>
            <a:off x="354" y="10425"/>
            <a:ext cx="178"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9" name="Line 87"/>
          <xdr:cNvSpPr>
            <a:spLocks noChangeShapeType="1"/>
          </xdr:cNvSpPr>
        </xdr:nvSpPr>
        <xdr:spPr bwMode="auto">
          <a:xfrm>
            <a:off x="362" y="104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0" name="Line 88"/>
          <xdr:cNvSpPr>
            <a:spLocks noChangeShapeType="1"/>
          </xdr:cNvSpPr>
        </xdr:nvSpPr>
        <xdr:spPr bwMode="auto">
          <a:xfrm>
            <a:off x="418" y="104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1" name="Line 89"/>
          <xdr:cNvSpPr>
            <a:spLocks noChangeShapeType="1"/>
          </xdr:cNvSpPr>
        </xdr:nvSpPr>
        <xdr:spPr bwMode="auto">
          <a:xfrm>
            <a:off x="472" y="104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2" name="Line 90"/>
          <xdr:cNvSpPr>
            <a:spLocks noChangeShapeType="1"/>
          </xdr:cNvSpPr>
        </xdr:nvSpPr>
        <xdr:spPr bwMode="auto">
          <a:xfrm>
            <a:off x="522" y="104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3" name="Text Box 92"/>
          <xdr:cNvSpPr txBox="1">
            <a:spLocks noChangeArrowheads="1"/>
          </xdr:cNvSpPr>
        </xdr:nvSpPr>
        <xdr:spPr bwMode="auto">
          <a:xfrm>
            <a:off x="492" y="10403"/>
            <a:ext cx="19" cy="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0" anchor="t" upright="1"/>
          <a:lstStyle/>
          <a:p>
            <a:pPr algn="l" rtl="0">
              <a:defRPr sz="1000"/>
            </a:pPr>
            <a:r>
              <a:rPr lang="it-IT" sz="1400" b="0" i="0" u="none" strike="noStrike" baseline="0">
                <a:solidFill>
                  <a:srgbClr val="000000"/>
                </a:solidFill>
                <a:latin typeface="Calibri"/>
              </a:rPr>
              <a:t>i</a:t>
            </a:r>
          </a:p>
        </xdr:txBody>
      </xdr:sp>
      <xdr:sp macro="" textlink="">
        <xdr:nvSpPr>
          <xdr:cNvPr id="74" name="Text Box 93"/>
          <xdr:cNvSpPr txBox="1">
            <a:spLocks noChangeArrowheads="1"/>
          </xdr:cNvSpPr>
        </xdr:nvSpPr>
        <xdr:spPr bwMode="auto">
          <a:xfrm>
            <a:off x="439" y="10403"/>
            <a:ext cx="19" cy="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0" anchor="t" upright="1"/>
          <a:lstStyle/>
          <a:p>
            <a:pPr algn="l" rtl="0">
              <a:defRPr sz="1000"/>
            </a:pPr>
            <a:r>
              <a:rPr lang="it-IT" sz="1400" b="0" i="0" u="none" strike="noStrike" baseline="0">
                <a:solidFill>
                  <a:srgbClr val="000000"/>
                </a:solidFill>
                <a:latin typeface="Calibri"/>
              </a:rPr>
              <a:t>i</a:t>
            </a:r>
          </a:p>
        </xdr:txBody>
      </xdr:sp>
      <xdr:sp macro="" textlink="">
        <xdr:nvSpPr>
          <xdr:cNvPr id="75" name="Text Box 94"/>
          <xdr:cNvSpPr txBox="1">
            <a:spLocks noChangeArrowheads="1"/>
          </xdr:cNvSpPr>
        </xdr:nvSpPr>
        <xdr:spPr bwMode="auto">
          <a:xfrm>
            <a:off x="384" y="10403"/>
            <a:ext cx="19" cy="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0" anchor="t" upright="1"/>
          <a:lstStyle/>
          <a:p>
            <a:pPr algn="l" rtl="0">
              <a:defRPr sz="1000"/>
            </a:pPr>
            <a:r>
              <a:rPr lang="it-IT" sz="1400" b="0" i="0" u="none" strike="noStrike" baseline="0">
                <a:solidFill>
                  <a:srgbClr val="000000"/>
                </a:solidFill>
                <a:latin typeface="Calibri"/>
              </a:rPr>
              <a:t>i</a:t>
            </a:r>
          </a:p>
        </xdr:txBody>
      </xdr:sp>
      <xdr:sp macro="" textlink="">
        <xdr:nvSpPr>
          <xdr:cNvPr id="76" name="Line 95"/>
          <xdr:cNvSpPr>
            <a:spLocks noChangeShapeType="1"/>
          </xdr:cNvSpPr>
        </xdr:nvSpPr>
        <xdr:spPr bwMode="auto">
          <a:xfrm>
            <a:off x="560" y="10285"/>
            <a:ext cx="0" cy="120"/>
          </a:xfrm>
          <a:prstGeom prst="line">
            <a:avLst/>
          </a:prstGeom>
          <a:noFill/>
          <a:ln w="9525">
            <a:solidFill>
              <a:srgbClr xmlns:mc="http://schemas.openxmlformats.org/markup-compatibility/2006" xmlns:a14="http://schemas.microsoft.com/office/drawing/2010/main" val="000000" mc:Ignorable="a14" a14:legacySpreadsheetColorIndex="64"/>
            </a:solidFill>
            <a:round/>
            <a:headEnd type="arrow" w="sm" len="sm"/>
            <a:tailEnd type="arrow" w="sm" len="sm"/>
          </a:ln>
          <a:extLst>
            <a:ext uri="{909E8E84-426E-40DD-AFC4-6F175D3DCCD1}">
              <a14:hiddenFill xmlns:a14="http://schemas.microsoft.com/office/drawing/2010/main">
                <a:noFill/>
              </a14:hiddenFill>
            </a:ext>
          </a:extLst>
        </xdr:spPr>
      </xdr:sp>
      <xdr:sp macro="" textlink="">
        <xdr:nvSpPr>
          <xdr:cNvPr id="77" name="Text Box 96"/>
          <xdr:cNvSpPr txBox="1">
            <a:spLocks noChangeArrowheads="1"/>
          </xdr:cNvSpPr>
        </xdr:nvSpPr>
        <xdr:spPr bwMode="auto">
          <a:xfrm>
            <a:off x="553" y="10331"/>
            <a:ext cx="23" cy="24"/>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0" anchor="t" upright="1"/>
          <a:lstStyle/>
          <a:p>
            <a:pPr algn="l" rtl="0">
              <a:defRPr sz="1000"/>
            </a:pPr>
            <a:r>
              <a:rPr lang="it-IT" sz="1400" b="0" i="0" u="none" strike="noStrike" baseline="0">
                <a:solidFill>
                  <a:srgbClr val="000000"/>
                </a:solidFill>
                <a:latin typeface="Calibri"/>
              </a:rPr>
              <a:t>L</a:t>
            </a:r>
          </a:p>
        </xdr:txBody>
      </xdr:sp>
      <xdr:sp macro="" textlink="">
        <xdr:nvSpPr>
          <xdr:cNvPr id="78" name="Line 97"/>
          <xdr:cNvSpPr>
            <a:spLocks noChangeShapeType="1"/>
          </xdr:cNvSpPr>
        </xdr:nvSpPr>
        <xdr:spPr bwMode="auto">
          <a:xfrm>
            <a:off x="357" y="10324"/>
            <a:ext cx="1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9" name="Text Box 98"/>
          <xdr:cNvSpPr txBox="1">
            <a:spLocks noChangeArrowheads="1"/>
          </xdr:cNvSpPr>
        </xdr:nvSpPr>
        <xdr:spPr bwMode="auto">
          <a:xfrm>
            <a:off x="333" y="10307"/>
            <a:ext cx="23" cy="24"/>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0" anchor="t" upright="1"/>
          <a:lstStyle/>
          <a:p>
            <a:pPr algn="l" rtl="0">
              <a:defRPr sz="1000"/>
            </a:pPr>
            <a:r>
              <a:rPr lang="it-IT" sz="1400" b="0" i="0" u="none" strike="noStrike" baseline="0">
                <a:solidFill>
                  <a:srgbClr val="000000"/>
                </a:solidFill>
                <a:latin typeface="Symbol"/>
              </a:rPr>
              <a:t>F</a:t>
            </a:r>
          </a:p>
        </xdr:txBody>
      </xdr:sp>
      <xdr:sp macro="" textlink="">
        <xdr:nvSpPr>
          <xdr:cNvPr id="80" name="Line 101"/>
          <xdr:cNvSpPr>
            <a:spLocks noChangeShapeType="1"/>
          </xdr:cNvSpPr>
        </xdr:nvSpPr>
        <xdr:spPr bwMode="auto">
          <a:xfrm>
            <a:off x="301" y="10213"/>
            <a:ext cx="278"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1" name="Line 102"/>
          <xdr:cNvSpPr>
            <a:spLocks noChangeShapeType="1"/>
          </xdr:cNvSpPr>
        </xdr:nvSpPr>
        <xdr:spPr bwMode="auto">
          <a:xfrm>
            <a:off x="312" y="10277"/>
            <a:ext cx="0" cy="7"/>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sp macro="" textlink="">
        <xdr:nvSpPr>
          <xdr:cNvPr id="82" name="Line 103"/>
          <xdr:cNvSpPr>
            <a:spLocks noChangeShapeType="1"/>
          </xdr:cNvSpPr>
        </xdr:nvSpPr>
        <xdr:spPr bwMode="auto">
          <a:xfrm>
            <a:off x="301" y="10287"/>
            <a:ext cx="23"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3" name="Line 104"/>
          <xdr:cNvSpPr>
            <a:spLocks noChangeShapeType="1"/>
          </xdr:cNvSpPr>
        </xdr:nvSpPr>
        <xdr:spPr bwMode="auto">
          <a:xfrm>
            <a:off x="306" y="10290"/>
            <a:ext cx="13"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1</xdr:col>
      <xdr:colOff>285750</xdr:colOff>
      <xdr:row>476</xdr:row>
      <xdr:rowOff>47625</xdr:rowOff>
    </xdr:from>
    <xdr:to>
      <xdr:col>6</xdr:col>
      <xdr:colOff>0</xdr:colOff>
      <xdr:row>498</xdr:row>
      <xdr:rowOff>0</xdr:rowOff>
    </xdr:to>
    <xdr:grpSp>
      <xdr:nvGrpSpPr>
        <xdr:cNvPr id="105" name="Group 260"/>
        <xdr:cNvGrpSpPr>
          <a:grpSpLocks/>
        </xdr:cNvGrpSpPr>
      </xdr:nvGrpSpPr>
      <xdr:grpSpPr bwMode="auto">
        <a:xfrm>
          <a:off x="895350" y="95659575"/>
          <a:ext cx="2943225" cy="4143375"/>
          <a:chOff x="94" y="11637"/>
          <a:chExt cx="309" cy="435"/>
        </a:xfrm>
      </xdr:grpSpPr>
      <xdr:sp macro="" textlink="">
        <xdr:nvSpPr>
          <xdr:cNvPr id="106" name="Rectangle 24"/>
          <xdr:cNvSpPr>
            <a:spLocks noChangeArrowheads="1"/>
          </xdr:cNvSpPr>
        </xdr:nvSpPr>
        <xdr:spPr bwMode="auto">
          <a:xfrm>
            <a:off x="142" y="11669"/>
            <a:ext cx="127" cy="246"/>
          </a:xfrm>
          <a:prstGeom prst="rect">
            <a:avLst/>
          </a:prstGeom>
          <a:solidFill>
            <a:srgbClr val="FFFFFF"/>
          </a:solidFill>
          <a:ln w="9525">
            <a:solidFill>
              <a:srgbClr val="000000"/>
            </a:solidFill>
            <a:miter lim="800000"/>
            <a:headEnd/>
            <a:tailEnd/>
          </a:ln>
        </xdr:spPr>
      </xdr:sp>
      <xdr:sp macro="" textlink="">
        <xdr:nvSpPr>
          <xdr:cNvPr id="107" name="Line 25"/>
          <xdr:cNvSpPr>
            <a:spLocks noChangeShapeType="1"/>
          </xdr:cNvSpPr>
        </xdr:nvSpPr>
        <xdr:spPr bwMode="auto">
          <a:xfrm flipV="1">
            <a:off x="142" y="11651"/>
            <a:ext cx="0" cy="27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108" name="Line 26"/>
          <xdr:cNvSpPr>
            <a:spLocks noChangeShapeType="1"/>
          </xdr:cNvSpPr>
        </xdr:nvSpPr>
        <xdr:spPr bwMode="auto">
          <a:xfrm>
            <a:off x="133" y="11915"/>
            <a:ext cx="17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109" name="Line 28"/>
          <xdr:cNvSpPr>
            <a:spLocks noChangeShapeType="1"/>
          </xdr:cNvSpPr>
        </xdr:nvSpPr>
        <xdr:spPr bwMode="auto">
          <a:xfrm>
            <a:off x="205" y="11652"/>
            <a:ext cx="0" cy="291"/>
          </a:xfrm>
          <a:prstGeom prst="line">
            <a:avLst/>
          </a:prstGeom>
          <a:noFill/>
          <a:ln w="9525">
            <a:solidFill>
              <a:srgbClr val="000000"/>
            </a:solidFill>
            <a:prstDash val="dashDot"/>
            <a:round/>
            <a:headEnd/>
            <a:tailEnd/>
          </a:ln>
          <a:extLst>
            <a:ext uri="{909E8E84-426E-40DD-AFC4-6F175D3DCCD1}">
              <a14:hiddenFill xmlns:a14="http://schemas.microsoft.com/office/drawing/2010/main">
                <a:noFill/>
              </a14:hiddenFill>
            </a:ext>
          </a:extLst>
        </xdr:spPr>
      </xdr:sp>
      <xdr:sp macro="" textlink="">
        <xdr:nvSpPr>
          <xdr:cNvPr id="110" name="Line 29"/>
          <xdr:cNvSpPr>
            <a:spLocks noChangeShapeType="1"/>
          </xdr:cNvSpPr>
        </xdr:nvSpPr>
        <xdr:spPr bwMode="auto">
          <a:xfrm>
            <a:off x="132" y="11792"/>
            <a:ext cx="153" cy="0"/>
          </a:xfrm>
          <a:prstGeom prst="line">
            <a:avLst/>
          </a:prstGeom>
          <a:noFill/>
          <a:ln w="9525">
            <a:solidFill>
              <a:srgbClr val="000000"/>
            </a:solidFill>
            <a:prstDash val="dashDot"/>
            <a:round/>
            <a:headEnd/>
            <a:tailEnd/>
          </a:ln>
          <a:extLst>
            <a:ext uri="{909E8E84-426E-40DD-AFC4-6F175D3DCCD1}">
              <a14:hiddenFill xmlns:a14="http://schemas.microsoft.com/office/drawing/2010/main">
                <a:noFill/>
              </a14:hiddenFill>
            </a:ext>
          </a:extLst>
        </xdr:spPr>
      </xdr:sp>
      <xdr:sp macro="" textlink="">
        <xdr:nvSpPr>
          <xdr:cNvPr id="111" name="Line 30"/>
          <xdr:cNvSpPr>
            <a:spLocks noChangeShapeType="1"/>
          </xdr:cNvSpPr>
        </xdr:nvSpPr>
        <xdr:spPr bwMode="auto">
          <a:xfrm>
            <a:off x="127" y="11816"/>
            <a:ext cx="146" cy="123"/>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12" name="Line 31"/>
          <xdr:cNvSpPr>
            <a:spLocks noChangeShapeType="1"/>
          </xdr:cNvSpPr>
        </xdr:nvSpPr>
        <xdr:spPr bwMode="auto">
          <a:xfrm>
            <a:off x="122" y="11820"/>
            <a:ext cx="0" cy="101"/>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13" name="Line 32"/>
          <xdr:cNvSpPr>
            <a:spLocks noChangeShapeType="1"/>
          </xdr:cNvSpPr>
        </xdr:nvSpPr>
        <xdr:spPr bwMode="auto">
          <a:xfrm>
            <a:off x="119" y="11824"/>
            <a:ext cx="7"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14" name="Line 33"/>
          <xdr:cNvSpPr>
            <a:spLocks noChangeShapeType="1"/>
          </xdr:cNvSpPr>
        </xdr:nvSpPr>
        <xdr:spPr bwMode="auto">
          <a:xfrm>
            <a:off x="118" y="11915"/>
            <a:ext cx="7"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15" name="Line 36"/>
          <xdr:cNvSpPr>
            <a:spLocks noChangeShapeType="1"/>
          </xdr:cNvSpPr>
        </xdr:nvSpPr>
        <xdr:spPr bwMode="auto">
          <a:xfrm>
            <a:off x="134" y="11945"/>
            <a:ext cx="143"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16" name="Line 37"/>
          <xdr:cNvSpPr>
            <a:spLocks noChangeShapeType="1"/>
          </xdr:cNvSpPr>
        </xdr:nvSpPr>
        <xdr:spPr bwMode="auto">
          <a:xfrm>
            <a:off x="141" y="11939"/>
            <a:ext cx="0" cy="12"/>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17" name="Line 38"/>
          <xdr:cNvSpPr>
            <a:spLocks noChangeShapeType="1"/>
          </xdr:cNvSpPr>
        </xdr:nvSpPr>
        <xdr:spPr bwMode="auto">
          <a:xfrm>
            <a:off x="269" y="11939"/>
            <a:ext cx="0" cy="12"/>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18" name="Line 39"/>
          <xdr:cNvSpPr>
            <a:spLocks noChangeShapeType="1"/>
          </xdr:cNvSpPr>
        </xdr:nvSpPr>
        <xdr:spPr bwMode="auto">
          <a:xfrm>
            <a:off x="103" y="11663"/>
            <a:ext cx="0" cy="25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19" name="Line 40"/>
          <xdr:cNvSpPr>
            <a:spLocks noChangeShapeType="1"/>
          </xdr:cNvSpPr>
        </xdr:nvSpPr>
        <xdr:spPr bwMode="auto">
          <a:xfrm>
            <a:off x="100" y="11915"/>
            <a:ext cx="7"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20" name="Line 41"/>
          <xdr:cNvSpPr>
            <a:spLocks noChangeShapeType="1"/>
          </xdr:cNvSpPr>
        </xdr:nvSpPr>
        <xdr:spPr bwMode="auto">
          <a:xfrm>
            <a:off x="99" y="11668"/>
            <a:ext cx="7"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21" name="Line 42"/>
          <xdr:cNvSpPr>
            <a:spLocks noChangeShapeType="1"/>
          </xdr:cNvSpPr>
        </xdr:nvSpPr>
        <xdr:spPr bwMode="auto">
          <a:xfrm>
            <a:off x="202" y="11755"/>
            <a:ext cx="29"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22" name="Line 43"/>
          <xdr:cNvSpPr>
            <a:spLocks noChangeShapeType="1"/>
          </xdr:cNvSpPr>
        </xdr:nvSpPr>
        <xdr:spPr bwMode="auto">
          <a:xfrm>
            <a:off x="228" y="11748"/>
            <a:ext cx="0" cy="13"/>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23" name="Line 44"/>
          <xdr:cNvSpPr>
            <a:spLocks noChangeShapeType="1"/>
          </xdr:cNvSpPr>
        </xdr:nvSpPr>
        <xdr:spPr bwMode="auto">
          <a:xfrm>
            <a:off x="243" y="11762"/>
            <a:ext cx="0" cy="3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24" name="Line 45"/>
          <xdr:cNvSpPr>
            <a:spLocks noChangeShapeType="1"/>
          </xdr:cNvSpPr>
        </xdr:nvSpPr>
        <xdr:spPr bwMode="auto">
          <a:xfrm>
            <a:off x="240" y="11769"/>
            <a:ext cx="7"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25" name="Oval 46"/>
          <xdr:cNvSpPr>
            <a:spLocks noChangeArrowheads="1"/>
          </xdr:cNvSpPr>
        </xdr:nvSpPr>
        <xdr:spPr bwMode="auto">
          <a:xfrm flipH="1">
            <a:off x="227" y="11767"/>
            <a:ext cx="3" cy="4"/>
          </a:xfrm>
          <a:prstGeom prst="ellipse">
            <a:avLst/>
          </a:prstGeom>
          <a:solidFill>
            <a:srgbClr val="FFFFFF"/>
          </a:solidFill>
          <a:ln w="9525">
            <a:solidFill>
              <a:srgbClr val="000000"/>
            </a:solidFill>
            <a:round/>
            <a:headEnd/>
            <a:tailEnd/>
          </a:ln>
        </xdr:spPr>
      </xdr:sp>
      <xdr:sp macro="" textlink="">
        <xdr:nvSpPr>
          <xdr:cNvPr id="126" name="Text Box 47"/>
          <xdr:cNvSpPr txBox="1">
            <a:spLocks noChangeArrowheads="1"/>
          </xdr:cNvSpPr>
        </xdr:nvSpPr>
        <xdr:spPr bwMode="auto">
          <a:xfrm>
            <a:off x="313" y="11905"/>
            <a:ext cx="17" cy="23"/>
          </a:xfrm>
          <a:prstGeom prst="rect">
            <a:avLst/>
          </a:prstGeom>
          <a:noFill/>
          <a:ln w="9525">
            <a:noFill/>
            <a:miter lim="800000"/>
            <a:headEnd/>
            <a:tailEnd/>
          </a:ln>
        </xdr:spPr>
        <xdr:txBody>
          <a:bodyPr vertOverflow="clip" wrap="square" lIns="27432" tIns="22860" rIns="0" bIns="0" anchor="t" upright="1"/>
          <a:lstStyle/>
          <a:p>
            <a:pPr algn="l" rtl="0">
              <a:defRPr sz="1000"/>
            </a:pPr>
            <a:r>
              <a:rPr lang="it-IT" sz="1000" b="0" i="0" u="none" strike="noStrike" baseline="0">
                <a:solidFill>
                  <a:srgbClr val="000000"/>
                </a:solidFill>
                <a:latin typeface="Arial"/>
                <a:cs typeface="Arial"/>
              </a:rPr>
              <a:t>X</a:t>
            </a:r>
          </a:p>
        </xdr:txBody>
      </xdr:sp>
      <xdr:sp macro="" textlink="">
        <xdr:nvSpPr>
          <xdr:cNvPr id="127" name="Text Box 48"/>
          <xdr:cNvSpPr txBox="1">
            <a:spLocks noChangeArrowheads="1"/>
          </xdr:cNvSpPr>
        </xdr:nvSpPr>
        <xdr:spPr bwMode="auto">
          <a:xfrm>
            <a:off x="125" y="11652"/>
            <a:ext cx="17" cy="23"/>
          </a:xfrm>
          <a:prstGeom prst="rect">
            <a:avLst/>
          </a:prstGeom>
          <a:noFill/>
          <a:ln w="9525">
            <a:noFill/>
            <a:miter lim="800000"/>
            <a:headEnd/>
            <a:tailEnd/>
          </a:ln>
        </xdr:spPr>
        <xdr:txBody>
          <a:bodyPr vertOverflow="clip" wrap="square" lIns="27432" tIns="22860" rIns="0" bIns="0" anchor="t" upright="1"/>
          <a:lstStyle/>
          <a:p>
            <a:pPr algn="l" rtl="0">
              <a:defRPr sz="1000"/>
            </a:pPr>
            <a:r>
              <a:rPr lang="it-IT" sz="1000" b="0" i="0" u="none" strike="noStrike" baseline="0">
                <a:solidFill>
                  <a:srgbClr val="000000"/>
                </a:solidFill>
                <a:latin typeface="Arial"/>
                <a:cs typeface="Arial"/>
              </a:rPr>
              <a:t>Y</a:t>
            </a:r>
          </a:p>
        </xdr:txBody>
      </xdr:sp>
      <xdr:sp macro="" textlink="">
        <xdr:nvSpPr>
          <xdr:cNvPr id="128" name="Text Box 50"/>
          <xdr:cNvSpPr txBox="1">
            <a:spLocks noChangeArrowheads="1"/>
          </xdr:cNvSpPr>
        </xdr:nvSpPr>
        <xdr:spPr bwMode="auto">
          <a:xfrm>
            <a:off x="94" y="11777"/>
            <a:ext cx="17" cy="22"/>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it-IT" sz="1400" b="1" i="0" u="none" strike="noStrike" baseline="0">
                <a:solidFill>
                  <a:srgbClr val="000000"/>
                </a:solidFill>
                <a:latin typeface="Calibri"/>
              </a:rPr>
              <a:t>B</a:t>
            </a:r>
          </a:p>
        </xdr:txBody>
      </xdr:sp>
      <xdr:sp macro="" textlink="">
        <xdr:nvSpPr>
          <xdr:cNvPr id="129" name="Text Box 51"/>
          <xdr:cNvSpPr txBox="1">
            <a:spLocks noChangeArrowheads="1"/>
          </xdr:cNvSpPr>
        </xdr:nvSpPr>
        <xdr:spPr bwMode="auto">
          <a:xfrm>
            <a:off x="116" y="11857"/>
            <a:ext cx="17" cy="24"/>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it-IT" sz="1000" b="0" i="0" u="none" strike="noStrike" baseline="0">
                <a:solidFill>
                  <a:srgbClr val="000000"/>
                </a:solidFill>
                <a:latin typeface="Arial"/>
                <a:cs typeface="Arial"/>
              </a:rPr>
              <a:t>b</a:t>
            </a:r>
          </a:p>
        </xdr:txBody>
      </xdr:sp>
      <xdr:sp macro="" textlink="">
        <xdr:nvSpPr>
          <xdr:cNvPr id="130" name="Text Box 52"/>
          <xdr:cNvSpPr txBox="1">
            <a:spLocks noChangeArrowheads="1"/>
          </xdr:cNvSpPr>
        </xdr:nvSpPr>
        <xdr:spPr bwMode="auto">
          <a:xfrm>
            <a:off x="248" y="11858"/>
            <a:ext cx="17" cy="23"/>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it-IT" sz="1000" b="0" i="0" u="none" strike="noStrike" baseline="0">
                <a:solidFill>
                  <a:srgbClr val="000000"/>
                </a:solidFill>
                <a:latin typeface="Arial"/>
                <a:cs typeface="Arial"/>
              </a:rPr>
              <a:t>a</a:t>
            </a:r>
          </a:p>
        </xdr:txBody>
      </xdr:sp>
      <xdr:sp macro="" textlink="">
        <xdr:nvSpPr>
          <xdr:cNvPr id="131" name="Text Box 53"/>
          <xdr:cNvSpPr txBox="1">
            <a:spLocks noChangeArrowheads="1"/>
          </xdr:cNvSpPr>
        </xdr:nvSpPr>
        <xdr:spPr bwMode="auto">
          <a:xfrm>
            <a:off x="208" y="11728"/>
            <a:ext cx="25" cy="24"/>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it-IT" sz="1000" b="0" i="0" u="none" strike="noStrike" baseline="0">
                <a:solidFill>
                  <a:srgbClr val="000000"/>
                </a:solidFill>
                <a:latin typeface="Arial"/>
                <a:cs typeface="Arial"/>
              </a:rPr>
              <a:t>e</a:t>
            </a:r>
            <a:r>
              <a:rPr lang="it-IT" sz="1000" b="0" i="0" u="none" strike="noStrike" baseline="-25000">
                <a:solidFill>
                  <a:srgbClr val="000000"/>
                </a:solidFill>
                <a:latin typeface="Arial"/>
                <a:cs typeface="Arial"/>
              </a:rPr>
              <a:t>a</a:t>
            </a:r>
          </a:p>
        </xdr:txBody>
      </xdr:sp>
      <xdr:sp macro="" textlink="">
        <xdr:nvSpPr>
          <xdr:cNvPr id="132" name="Text Box 54"/>
          <xdr:cNvSpPr txBox="1">
            <a:spLocks noChangeArrowheads="1"/>
          </xdr:cNvSpPr>
        </xdr:nvSpPr>
        <xdr:spPr bwMode="auto">
          <a:xfrm>
            <a:off x="246" y="11769"/>
            <a:ext cx="25" cy="23"/>
          </a:xfrm>
          <a:prstGeom prst="rect">
            <a:avLst/>
          </a:prstGeom>
          <a:noFill/>
          <a:ln w="9525">
            <a:noFill/>
            <a:miter lim="800000"/>
            <a:headEnd/>
            <a:tailEnd/>
          </a:ln>
        </xdr:spPr>
        <xdr:txBody>
          <a:bodyPr vertOverflow="clip" wrap="square" lIns="27432" tIns="22860" rIns="0" bIns="0" anchor="t" upright="1"/>
          <a:lstStyle/>
          <a:p>
            <a:pPr algn="l" rtl="0">
              <a:defRPr sz="1000"/>
            </a:pPr>
            <a:r>
              <a:rPr lang="it-IT" sz="1000" b="0" i="0" u="none" strike="noStrike" baseline="0">
                <a:solidFill>
                  <a:srgbClr val="000000"/>
                </a:solidFill>
                <a:latin typeface="Arial"/>
                <a:cs typeface="Arial"/>
              </a:rPr>
              <a:t>e</a:t>
            </a:r>
            <a:r>
              <a:rPr lang="it-IT" sz="1000" b="0" i="0" u="none" strike="noStrike" baseline="-25000">
                <a:solidFill>
                  <a:srgbClr val="000000"/>
                </a:solidFill>
                <a:latin typeface="Arial"/>
                <a:cs typeface="Arial"/>
              </a:rPr>
              <a:t>b</a:t>
            </a:r>
          </a:p>
        </xdr:txBody>
      </xdr:sp>
      <xdr:sp macro="" textlink="">
        <xdr:nvSpPr>
          <xdr:cNvPr id="133" name="Line 186"/>
          <xdr:cNvSpPr>
            <a:spLocks noChangeShapeType="1"/>
          </xdr:cNvSpPr>
        </xdr:nvSpPr>
        <xdr:spPr bwMode="auto">
          <a:xfrm>
            <a:off x="233" y="11882"/>
            <a:ext cx="42"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4" name="Line 37"/>
          <xdr:cNvSpPr>
            <a:spLocks noChangeShapeType="1"/>
          </xdr:cNvSpPr>
        </xdr:nvSpPr>
        <xdr:spPr bwMode="auto">
          <a:xfrm>
            <a:off x="245" y="11875"/>
            <a:ext cx="0" cy="13"/>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35" name="Text Box 50"/>
          <xdr:cNvSpPr txBox="1">
            <a:spLocks noChangeArrowheads="1"/>
          </xdr:cNvSpPr>
        </xdr:nvSpPr>
        <xdr:spPr bwMode="auto">
          <a:xfrm>
            <a:off x="198" y="11933"/>
            <a:ext cx="17" cy="22"/>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it-IT" sz="1400" b="1" i="0" u="none" strike="noStrike" baseline="0">
                <a:solidFill>
                  <a:srgbClr val="000000"/>
                </a:solidFill>
                <a:latin typeface="Calibri"/>
              </a:rPr>
              <a:t>A</a:t>
            </a:r>
          </a:p>
        </xdr:txBody>
      </xdr:sp>
      <xdr:sp macro="" textlink="">
        <xdr:nvSpPr>
          <xdr:cNvPr id="136" name="Rectangle 189"/>
          <xdr:cNvSpPr>
            <a:spLocks noChangeArrowheads="1"/>
          </xdr:cNvSpPr>
        </xdr:nvSpPr>
        <xdr:spPr bwMode="auto">
          <a:xfrm>
            <a:off x="141" y="12012"/>
            <a:ext cx="128" cy="20"/>
          </a:xfrm>
          <a:prstGeom prst="rect">
            <a:avLst/>
          </a:prstGeom>
          <a:solidFill>
            <a:srgbClr xmlns:mc="http://schemas.openxmlformats.org/markup-compatibility/2006" xmlns:a14="http://schemas.microsoft.com/office/drawing/2010/main" val="808080" mc:Ignorable="a14" a14:legacySpreadsheetColorIndex="23"/>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137" name="Line 190"/>
          <xdr:cNvSpPr>
            <a:spLocks noChangeShapeType="1"/>
          </xdr:cNvSpPr>
        </xdr:nvSpPr>
        <xdr:spPr bwMode="auto">
          <a:xfrm>
            <a:off x="228" y="11969"/>
            <a:ext cx="0" cy="4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sp macro="" textlink="">
        <xdr:nvSpPr>
          <xdr:cNvPr id="138" name="Text Box 50"/>
          <xdr:cNvSpPr txBox="1">
            <a:spLocks noChangeArrowheads="1"/>
          </xdr:cNvSpPr>
        </xdr:nvSpPr>
        <xdr:spPr bwMode="auto">
          <a:xfrm>
            <a:off x="231" y="11976"/>
            <a:ext cx="17" cy="22"/>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it-IT" sz="1400" b="0" i="0" u="none" strike="noStrike" baseline="0">
                <a:solidFill>
                  <a:srgbClr val="000000"/>
                </a:solidFill>
                <a:latin typeface="Calibri"/>
              </a:rPr>
              <a:t>N</a:t>
            </a:r>
          </a:p>
        </xdr:txBody>
      </xdr:sp>
      <xdr:sp macro="" textlink="">
        <xdr:nvSpPr>
          <xdr:cNvPr id="139" name="Rectangle 192"/>
          <xdr:cNvSpPr>
            <a:spLocks noChangeArrowheads="1"/>
          </xdr:cNvSpPr>
        </xdr:nvSpPr>
        <xdr:spPr bwMode="auto">
          <a:xfrm>
            <a:off x="339" y="11669"/>
            <a:ext cx="21" cy="246"/>
          </a:xfrm>
          <a:prstGeom prst="rect">
            <a:avLst/>
          </a:prstGeom>
          <a:solidFill>
            <a:srgbClr xmlns:mc="http://schemas.openxmlformats.org/markup-compatibility/2006" xmlns:a14="http://schemas.microsoft.com/office/drawing/2010/main" val="969696" mc:Ignorable="a14" a14:legacySpreadsheetColorIndex="5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140" name="Line 193"/>
          <xdr:cNvSpPr>
            <a:spLocks noChangeShapeType="1"/>
          </xdr:cNvSpPr>
        </xdr:nvSpPr>
        <xdr:spPr bwMode="auto">
          <a:xfrm>
            <a:off x="289" y="11769"/>
            <a:ext cx="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sp macro="" textlink="">
        <xdr:nvSpPr>
          <xdr:cNvPr id="141" name="Text Box 50"/>
          <xdr:cNvSpPr txBox="1">
            <a:spLocks noChangeArrowheads="1"/>
          </xdr:cNvSpPr>
        </xdr:nvSpPr>
        <xdr:spPr bwMode="auto">
          <a:xfrm>
            <a:off x="301" y="11745"/>
            <a:ext cx="17" cy="22"/>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it-IT" sz="1400" b="0" i="0" u="none" strike="noStrike" baseline="0">
                <a:solidFill>
                  <a:srgbClr val="000000"/>
                </a:solidFill>
                <a:latin typeface="Calibri"/>
              </a:rPr>
              <a:t>N</a:t>
            </a:r>
          </a:p>
        </xdr:txBody>
      </xdr:sp>
      <xdr:sp macro="" textlink="">
        <xdr:nvSpPr>
          <xdr:cNvPr id="142" name="Line 195"/>
          <xdr:cNvSpPr>
            <a:spLocks noChangeShapeType="1"/>
          </xdr:cNvSpPr>
        </xdr:nvSpPr>
        <xdr:spPr bwMode="auto">
          <a:xfrm>
            <a:off x="169" y="11647"/>
            <a:ext cx="3" cy="412"/>
          </a:xfrm>
          <a:prstGeom prst="line">
            <a:avLst/>
          </a:prstGeom>
          <a:noFill/>
          <a:ln w="9525">
            <a:solidFill>
              <a:srgbClr xmlns:mc="http://schemas.openxmlformats.org/markup-compatibility/2006" xmlns:a14="http://schemas.microsoft.com/office/drawing/2010/main" val="000000" mc:Ignorable="a14" a14:legacySpreadsheetColorIndex="64"/>
            </a:solidFill>
            <a:prstDash val="lgDashDot"/>
            <a:round/>
            <a:headEnd/>
            <a:tailEnd/>
          </a:ln>
          <a:extLst>
            <a:ext uri="{909E8E84-426E-40DD-AFC4-6F175D3DCCD1}">
              <a14:hiddenFill xmlns:a14="http://schemas.microsoft.com/office/drawing/2010/main">
                <a:noFill/>
              </a14:hiddenFill>
            </a:ext>
          </a:extLst>
        </xdr:spPr>
      </xdr:sp>
      <xdr:sp macro="" textlink="">
        <xdr:nvSpPr>
          <xdr:cNvPr id="143" name="Rectangle 197" descr="Linee orizzontali chiare"/>
          <xdr:cNvSpPr>
            <a:spLocks noChangeArrowheads="1"/>
          </xdr:cNvSpPr>
        </xdr:nvSpPr>
        <xdr:spPr bwMode="auto">
          <a:xfrm>
            <a:off x="366" y="11669"/>
            <a:ext cx="23" cy="183"/>
          </a:xfrm>
          <a:prstGeom prst="rect">
            <a:avLst/>
          </a:prstGeom>
          <a:pattFill prst="ltHorz">
            <a:fgClr>
              <a:srgbClr val="000000"/>
            </a:fgClr>
            <a:bgClr>
              <a:srgbClr val="FFFFFF"/>
            </a:bgClr>
          </a:patt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144" name="Line 198"/>
          <xdr:cNvSpPr>
            <a:spLocks noChangeShapeType="1"/>
          </xdr:cNvSpPr>
        </xdr:nvSpPr>
        <xdr:spPr bwMode="auto">
          <a:xfrm>
            <a:off x="133" y="11852"/>
            <a:ext cx="258" cy="0"/>
          </a:xfrm>
          <a:prstGeom prst="line">
            <a:avLst/>
          </a:prstGeom>
          <a:noFill/>
          <a:ln w="9525">
            <a:solidFill>
              <a:srgbClr xmlns:mc="http://schemas.openxmlformats.org/markup-compatibility/2006" xmlns:a14="http://schemas.microsoft.com/office/drawing/2010/main" val="000000" mc:Ignorable="a14" a14:legacySpreadsheetColorIndex="64"/>
            </a:solidFill>
            <a:prstDash val="lgDashDot"/>
            <a:round/>
            <a:headEnd/>
            <a:tailEnd/>
          </a:ln>
          <a:extLst>
            <a:ext uri="{909E8E84-426E-40DD-AFC4-6F175D3DCCD1}">
              <a14:hiddenFill xmlns:a14="http://schemas.microsoft.com/office/drawing/2010/main">
                <a:noFill/>
              </a14:hiddenFill>
            </a:ext>
          </a:extLst>
        </xdr:spPr>
      </xdr:sp>
      <xdr:sp macro="" textlink="">
        <xdr:nvSpPr>
          <xdr:cNvPr id="145" name="Rectangle 199" descr="Linee verticali chiare"/>
          <xdr:cNvSpPr>
            <a:spLocks noChangeArrowheads="1"/>
          </xdr:cNvSpPr>
        </xdr:nvSpPr>
        <xdr:spPr bwMode="auto">
          <a:xfrm>
            <a:off x="171" y="12045"/>
            <a:ext cx="98" cy="21"/>
          </a:xfrm>
          <a:prstGeom prst="rect">
            <a:avLst/>
          </a:prstGeom>
          <a:pattFill prst="ltVert">
            <a:fgClr>
              <a:srgbClr val="000000"/>
            </a:fgClr>
            <a:bgClr>
              <a:srgbClr val="FFFFFF"/>
            </a:bgClr>
          </a:patt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146" name="Text Box 50"/>
          <xdr:cNvSpPr txBox="1">
            <a:spLocks noChangeArrowheads="1"/>
          </xdr:cNvSpPr>
        </xdr:nvSpPr>
        <xdr:spPr bwMode="auto">
          <a:xfrm>
            <a:off x="370" y="11859"/>
            <a:ext cx="33" cy="3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22860" rIns="0" bIns="0" anchor="t"/>
          <a:lstStyle/>
          <a:p>
            <a:pPr algn="l" rtl="0">
              <a:defRPr sz="1000"/>
            </a:pPr>
            <a:r>
              <a:rPr lang="it-IT" sz="1400" b="0" i="0" u="none" strike="noStrike" baseline="0">
                <a:solidFill>
                  <a:srgbClr val="000000"/>
                </a:solidFill>
                <a:latin typeface="Calibri"/>
              </a:rPr>
              <a:t>q</a:t>
            </a:r>
            <a:r>
              <a:rPr lang="it-IT" sz="1400" b="0" i="0" u="none" strike="noStrike" baseline="-25000">
                <a:solidFill>
                  <a:srgbClr val="000000"/>
                </a:solidFill>
                <a:latin typeface="Calibri"/>
              </a:rPr>
              <a:t>lim</a:t>
            </a:r>
            <a:r>
              <a:rPr lang="it-IT" sz="1400" b="0" i="0" u="none" strike="noStrike" baseline="0">
                <a:solidFill>
                  <a:srgbClr val="000000"/>
                </a:solidFill>
                <a:latin typeface="Calibri"/>
              </a:rPr>
              <a:t> </a:t>
            </a:r>
          </a:p>
        </xdr:txBody>
      </xdr:sp>
      <xdr:sp macro="" textlink="">
        <xdr:nvSpPr>
          <xdr:cNvPr id="147" name="Text Box 50"/>
          <xdr:cNvSpPr txBox="1">
            <a:spLocks noChangeArrowheads="1"/>
          </xdr:cNvSpPr>
        </xdr:nvSpPr>
        <xdr:spPr bwMode="auto">
          <a:xfrm>
            <a:off x="276" y="12037"/>
            <a:ext cx="33" cy="3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22860" rIns="0" bIns="0" anchor="t"/>
          <a:lstStyle/>
          <a:p>
            <a:pPr algn="l" rtl="0">
              <a:defRPr sz="1000"/>
            </a:pPr>
            <a:r>
              <a:rPr lang="it-IT" sz="1400" b="0" i="0" u="none" strike="noStrike" baseline="0">
                <a:solidFill>
                  <a:srgbClr val="000000"/>
                </a:solidFill>
                <a:latin typeface="Calibri"/>
              </a:rPr>
              <a:t>q</a:t>
            </a:r>
            <a:r>
              <a:rPr lang="it-IT" sz="1400" b="0" i="0" u="none" strike="noStrike" baseline="-25000">
                <a:solidFill>
                  <a:srgbClr val="000000"/>
                </a:solidFill>
                <a:latin typeface="Calibri"/>
              </a:rPr>
              <a:t>lim</a:t>
            </a:r>
            <a:r>
              <a:rPr lang="it-IT" sz="1400" b="0" i="0" u="none" strike="noStrike" baseline="0">
                <a:solidFill>
                  <a:srgbClr val="000000"/>
                </a:solidFill>
                <a:latin typeface="Calibri"/>
              </a:rPr>
              <a:t> </a:t>
            </a:r>
          </a:p>
        </xdr:txBody>
      </xdr:sp>
      <xdr:sp macro="" textlink="">
        <xdr:nvSpPr>
          <xdr:cNvPr id="148" name="Text Box 50"/>
          <xdr:cNvSpPr txBox="1">
            <a:spLocks noChangeArrowheads="1"/>
          </xdr:cNvSpPr>
        </xdr:nvSpPr>
        <xdr:spPr bwMode="auto">
          <a:xfrm>
            <a:off x="124" y="11836"/>
            <a:ext cx="17" cy="29"/>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22860" rIns="0" bIns="0" anchor="t"/>
          <a:lstStyle/>
          <a:p>
            <a:pPr algn="l" rtl="0">
              <a:defRPr sz="1000"/>
            </a:pPr>
            <a:r>
              <a:rPr lang="it-IT" sz="1400" b="0" i="0" u="none" strike="noStrike" baseline="0">
                <a:solidFill>
                  <a:srgbClr val="000000"/>
                </a:solidFill>
                <a:latin typeface="Calibri"/>
              </a:rPr>
              <a:t>x </a:t>
            </a:r>
          </a:p>
        </xdr:txBody>
      </xdr:sp>
      <xdr:sp macro="" textlink="">
        <xdr:nvSpPr>
          <xdr:cNvPr id="149" name="Text Box 50"/>
          <xdr:cNvSpPr txBox="1">
            <a:spLocks noChangeArrowheads="1"/>
          </xdr:cNvSpPr>
        </xdr:nvSpPr>
        <xdr:spPr bwMode="auto">
          <a:xfrm>
            <a:off x="276" y="11836"/>
            <a:ext cx="17" cy="29"/>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22860" rIns="0" bIns="0" anchor="t"/>
          <a:lstStyle/>
          <a:p>
            <a:pPr algn="l" rtl="0">
              <a:defRPr sz="1000"/>
            </a:pPr>
            <a:r>
              <a:rPr lang="it-IT" sz="1400" b="0" i="0" u="none" strike="noStrike" baseline="0">
                <a:solidFill>
                  <a:srgbClr val="000000"/>
                </a:solidFill>
                <a:latin typeface="Calibri"/>
              </a:rPr>
              <a:t>x </a:t>
            </a:r>
          </a:p>
        </xdr:txBody>
      </xdr:sp>
      <xdr:sp macro="" textlink="">
        <xdr:nvSpPr>
          <xdr:cNvPr id="150" name="Text Box 50"/>
          <xdr:cNvSpPr txBox="1">
            <a:spLocks noChangeArrowheads="1"/>
          </xdr:cNvSpPr>
        </xdr:nvSpPr>
        <xdr:spPr bwMode="auto">
          <a:xfrm>
            <a:off x="145" y="11974"/>
            <a:ext cx="42" cy="29"/>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22860" rIns="0" bIns="0" anchor="t"/>
          <a:lstStyle/>
          <a:p>
            <a:pPr algn="l" rtl="0">
              <a:defRPr sz="1000"/>
            </a:pPr>
            <a:r>
              <a:rPr lang="it-IT" sz="1400" b="0" i="0" u="none" strike="noStrike" baseline="0">
                <a:solidFill>
                  <a:srgbClr val="000000"/>
                </a:solidFill>
                <a:latin typeface="Calibri"/>
              </a:rPr>
              <a:t>x-x </a:t>
            </a:r>
          </a:p>
        </xdr:txBody>
      </xdr:sp>
      <xdr:sp macro="" textlink="">
        <xdr:nvSpPr>
          <xdr:cNvPr id="151" name="Text Box 50"/>
          <xdr:cNvSpPr txBox="1">
            <a:spLocks noChangeArrowheads="1"/>
          </xdr:cNvSpPr>
        </xdr:nvSpPr>
        <xdr:spPr bwMode="auto">
          <a:xfrm>
            <a:off x="307" y="11669"/>
            <a:ext cx="40" cy="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22860" rIns="0" bIns="0" anchor="t"/>
          <a:lstStyle/>
          <a:p>
            <a:pPr algn="l" rtl="0">
              <a:defRPr sz="1000"/>
            </a:pPr>
            <a:r>
              <a:rPr lang="it-IT" sz="1400" b="0" i="0" u="none" strike="noStrike" baseline="0">
                <a:solidFill>
                  <a:srgbClr val="000000"/>
                </a:solidFill>
                <a:latin typeface="Calibri"/>
              </a:rPr>
              <a:t>y-y </a:t>
            </a:r>
          </a:p>
        </xdr:txBody>
      </xdr:sp>
      <xdr:sp macro="" textlink="">
        <xdr:nvSpPr>
          <xdr:cNvPr id="152" name="Text Box 50"/>
          <xdr:cNvSpPr txBox="1">
            <a:spLocks noChangeArrowheads="1"/>
          </xdr:cNvSpPr>
        </xdr:nvSpPr>
        <xdr:spPr bwMode="auto">
          <a:xfrm>
            <a:off x="171" y="11915"/>
            <a:ext cx="17" cy="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22860" rIns="0" bIns="0" anchor="t"/>
          <a:lstStyle/>
          <a:p>
            <a:pPr algn="l" rtl="0">
              <a:defRPr sz="1000"/>
            </a:pPr>
            <a:r>
              <a:rPr lang="it-IT" sz="1400" b="0" i="0" u="none" strike="noStrike" baseline="0">
                <a:solidFill>
                  <a:srgbClr val="000000"/>
                </a:solidFill>
                <a:latin typeface="Calibri"/>
              </a:rPr>
              <a:t>y </a:t>
            </a:r>
          </a:p>
        </xdr:txBody>
      </xdr:sp>
      <xdr:sp macro="" textlink="">
        <xdr:nvSpPr>
          <xdr:cNvPr id="153" name="Text Box 50"/>
          <xdr:cNvSpPr txBox="1">
            <a:spLocks noChangeArrowheads="1"/>
          </xdr:cNvSpPr>
        </xdr:nvSpPr>
        <xdr:spPr bwMode="auto">
          <a:xfrm>
            <a:off x="168" y="11637"/>
            <a:ext cx="17" cy="29"/>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22860" rIns="0" bIns="0" anchor="t"/>
          <a:lstStyle/>
          <a:p>
            <a:pPr algn="l" rtl="0">
              <a:defRPr sz="1000"/>
            </a:pPr>
            <a:r>
              <a:rPr lang="it-IT" sz="1400" b="0" i="0" u="none" strike="noStrike" baseline="0">
                <a:solidFill>
                  <a:srgbClr val="000000"/>
                </a:solidFill>
                <a:latin typeface="Calibri"/>
              </a:rPr>
              <a:t>y </a:t>
            </a:r>
          </a:p>
        </xdr:txBody>
      </xdr:sp>
    </xdr:grpSp>
    <xdr:clientData/>
  </xdr:twoCellAnchor>
  <xdr:twoCellAnchor>
    <xdr:from>
      <xdr:col>1</xdr:col>
      <xdr:colOff>266700</xdr:colOff>
      <xdr:row>499</xdr:row>
      <xdr:rowOff>123825</xdr:rowOff>
    </xdr:from>
    <xdr:to>
      <xdr:col>5</xdr:col>
      <xdr:colOff>523875</xdr:colOff>
      <xdr:row>519</xdr:row>
      <xdr:rowOff>85725</xdr:rowOff>
    </xdr:to>
    <xdr:grpSp>
      <xdr:nvGrpSpPr>
        <xdr:cNvPr id="154" name="Group 261"/>
        <xdr:cNvGrpSpPr>
          <a:grpSpLocks/>
        </xdr:cNvGrpSpPr>
      </xdr:nvGrpSpPr>
      <xdr:grpSpPr bwMode="auto">
        <a:xfrm>
          <a:off x="876300" y="100117275"/>
          <a:ext cx="2876550" cy="3771900"/>
          <a:chOff x="611" y="11634"/>
          <a:chExt cx="302" cy="396"/>
        </a:xfrm>
      </xdr:grpSpPr>
      <xdr:grpSp>
        <xdr:nvGrpSpPr>
          <xdr:cNvPr id="155" name="Group 55"/>
          <xdr:cNvGrpSpPr>
            <a:grpSpLocks/>
          </xdr:cNvGrpSpPr>
        </xdr:nvGrpSpPr>
        <xdr:grpSpPr bwMode="auto">
          <a:xfrm>
            <a:off x="611" y="11647"/>
            <a:ext cx="236" cy="310"/>
            <a:chOff x="657" y="3"/>
            <a:chExt cx="236" cy="253"/>
          </a:xfrm>
        </xdr:grpSpPr>
        <xdr:sp macro="" textlink="">
          <xdr:nvSpPr>
            <xdr:cNvPr id="174" name="Rectangle 24"/>
            <xdr:cNvSpPr>
              <a:spLocks noChangeArrowheads="1"/>
            </xdr:cNvSpPr>
          </xdr:nvSpPr>
          <xdr:spPr bwMode="auto">
            <a:xfrm>
              <a:off x="705" y="18"/>
              <a:ext cx="127" cy="203"/>
            </a:xfrm>
            <a:prstGeom prst="rect">
              <a:avLst/>
            </a:prstGeom>
            <a:solidFill>
              <a:srgbClr val="FFFFFF"/>
            </a:solidFill>
            <a:ln w="9525">
              <a:solidFill>
                <a:srgbClr val="000000"/>
              </a:solidFill>
              <a:miter lim="800000"/>
              <a:headEnd/>
              <a:tailEnd/>
            </a:ln>
          </xdr:spPr>
        </xdr:sp>
        <xdr:sp macro="" textlink="">
          <xdr:nvSpPr>
            <xdr:cNvPr id="175" name="Line 25"/>
            <xdr:cNvSpPr>
              <a:spLocks noChangeShapeType="1"/>
            </xdr:cNvSpPr>
          </xdr:nvSpPr>
          <xdr:spPr bwMode="auto">
            <a:xfrm flipV="1">
              <a:off x="705" y="3"/>
              <a:ext cx="0" cy="228"/>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176" name="Line 26"/>
            <xdr:cNvSpPr>
              <a:spLocks noChangeShapeType="1"/>
            </xdr:cNvSpPr>
          </xdr:nvSpPr>
          <xdr:spPr bwMode="auto">
            <a:xfrm>
              <a:off x="696" y="221"/>
              <a:ext cx="17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177" name="Line 28"/>
            <xdr:cNvSpPr>
              <a:spLocks noChangeShapeType="1"/>
            </xdr:cNvSpPr>
          </xdr:nvSpPr>
          <xdr:spPr bwMode="auto">
            <a:xfrm>
              <a:off x="768" y="4"/>
              <a:ext cx="0" cy="241"/>
            </a:xfrm>
            <a:prstGeom prst="line">
              <a:avLst/>
            </a:prstGeom>
            <a:noFill/>
            <a:ln w="9525">
              <a:solidFill>
                <a:srgbClr val="000000"/>
              </a:solidFill>
              <a:prstDash val="dashDot"/>
              <a:round/>
              <a:headEnd/>
              <a:tailEnd/>
            </a:ln>
            <a:extLst>
              <a:ext uri="{909E8E84-426E-40DD-AFC4-6F175D3DCCD1}">
                <a14:hiddenFill xmlns:a14="http://schemas.microsoft.com/office/drawing/2010/main">
                  <a:noFill/>
                </a14:hiddenFill>
              </a:ext>
            </a:extLst>
          </xdr:spPr>
        </xdr:sp>
        <xdr:sp macro="" textlink="">
          <xdr:nvSpPr>
            <xdr:cNvPr id="178" name="Line 29"/>
            <xdr:cNvSpPr>
              <a:spLocks noChangeShapeType="1"/>
            </xdr:cNvSpPr>
          </xdr:nvSpPr>
          <xdr:spPr bwMode="auto">
            <a:xfrm>
              <a:off x="695" y="119"/>
              <a:ext cx="153" cy="0"/>
            </a:xfrm>
            <a:prstGeom prst="line">
              <a:avLst/>
            </a:prstGeom>
            <a:noFill/>
            <a:ln w="9525">
              <a:solidFill>
                <a:srgbClr val="000000"/>
              </a:solidFill>
              <a:prstDash val="dashDot"/>
              <a:round/>
              <a:headEnd/>
              <a:tailEnd/>
            </a:ln>
            <a:extLst>
              <a:ext uri="{909E8E84-426E-40DD-AFC4-6F175D3DCCD1}">
                <a14:hiddenFill xmlns:a14="http://schemas.microsoft.com/office/drawing/2010/main">
                  <a:noFill/>
                </a14:hiddenFill>
              </a:ext>
            </a:extLst>
          </xdr:spPr>
        </xdr:sp>
        <xdr:sp macro="" textlink="">
          <xdr:nvSpPr>
            <xdr:cNvPr id="179" name="Line 30"/>
            <xdr:cNvSpPr>
              <a:spLocks noChangeShapeType="1"/>
            </xdr:cNvSpPr>
          </xdr:nvSpPr>
          <xdr:spPr bwMode="auto">
            <a:xfrm>
              <a:off x="690" y="140"/>
              <a:ext cx="160" cy="53"/>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80" name="Line 31"/>
            <xdr:cNvSpPr>
              <a:spLocks noChangeShapeType="1"/>
            </xdr:cNvSpPr>
          </xdr:nvSpPr>
          <xdr:spPr bwMode="auto">
            <a:xfrm>
              <a:off x="685" y="143"/>
              <a:ext cx="0" cy="83"/>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81" name="Line 32"/>
            <xdr:cNvSpPr>
              <a:spLocks noChangeShapeType="1"/>
            </xdr:cNvSpPr>
          </xdr:nvSpPr>
          <xdr:spPr bwMode="auto">
            <a:xfrm>
              <a:off x="682" y="146"/>
              <a:ext cx="7"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82" name="Line 33"/>
            <xdr:cNvSpPr>
              <a:spLocks noChangeShapeType="1"/>
            </xdr:cNvSpPr>
          </xdr:nvSpPr>
          <xdr:spPr bwMode="auto">
            <a:xfrm>
              <a:off x="681" y="221"/>
              <a:ext cx="7"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83" name="Line 34"/>
            <xdr:cNvSpPr>
              <a:spLocks noChangeShapeType="1"/>
            </xdr:cNvSpPr>
          </xdr:nvSpPr>
          <xdr:spPr bwMode="auto">
            <a:xfrm>
              <a:off x="856" y="184"/>
              <a:ext cx="0" cy="41"/>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84" name="Line 35"/>
            <xdr:cNvSpPr>
              <a:spLocks noChangeShapeType="1"/>
            </xdr:cNvSpPr>
          </xdr:nvSpPr>
          <xdr:spPr bwMode="auto">
            <a:xfrm>
              <a:off x="852" y="187"/>
              <a:ext cx="7"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85" name="Line 36"/>
            <xdr:cNvSpPr>
              <a:spLocks noChangeShapeType="1"/>
            </xdr:cNvSpPr>
          </xdr:nvSpPr>
          <xdr:spPr bwMode="auto">
            <a:xfrm>
              <a:off x="697" y="246"/>
              <a:ext cx="143"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86" name="Line 37"/>
            <xdr:cNvSpPr>
              <a:spLocks noChangeShapeType="1"/>
            </xdr:cNvSpPr>
          </xdr:nvSpPr>
          <xdr:spPr bwMode="auto">
            <a:xfrm>
              <a:off x="704" y="241"/>
              <a:ext cx="0" cy="1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87" name="Line 38"/>
            <xdr:cNvSpPr>
              <a:spLocks noChangeShapeType="1"/>
            </xdr:cNvSpPr>
          </xdr:nvSpPr>
          <xdr:spPr bwMode="auto">
            <a:xfrm>
              <a:off x="832" y="241"/>
              <a:ext cx="0" cy="1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88" name="Line 39"/>
            <xdr:cNvSpPr>
              <a:spLocks noChangeShapeType="1"/>
            </xdr:cNvSpPr>
          </xdr:nvSpPr>
          <xdr:spPr bwMode="auto">
            <a:xfrm>
              <a:off x="666" y="13"/>
              <a:ext cx="0" cy="212"/>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89" name="Line 40"/>
            <xdr:cNvSpPr>
              <a:spLocks noChangeShapeType="1"/>
            </xdr:cNvSpPr>
          </xdr:nvSpPr>
          <xdr:spPr bwMode="auto">
            <a:xfrm>
              <a:off x="663" y="221"/>
              <a:ext cx="7"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90" name="Line 41"/>
            <xdr:cNvSpPr>
              <a:spLocks noChangeShapeType="1"/>
            </xdr:cNvSpPr>
          </xdr:nvSpPr>
          <xdr:spPr bwMode="auto">
            <a:xfrm>
              <a:off x="662" y="17"/>
              <a:ext cx="7"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91" name="Line 42"/>
            <xdr:cNvSpPr>
              <a:spLocks noChangeShapeType="1"/>
            </xdr:cNvSpPr>
          </xdr:nvSpPr>
          <xdr:spPr bwMode="auto">
            <a:xfrm>
              <a:off x="765" y="89"/>
              <a:ext cx="29"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92" name="Line 43"/>
            <xdr:cNvSpPr>
              <a:spLocks noChangeShapeType="1"/>
            </xdr:cNvSpPr>
          </xdr:nvSpPr>
          <xdr:spPr bwMode="auto">
            <a:xfrm>
              <a:off x="791" y="84"/>
              <a:ext cx="0" cy="1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93" name="Line 44"/>
            <xdr:cNvSpPr>
              <a:spLocks noChangeShapeType="1"/>
            </xdr:cNvSpPr>
          </xdr:nvSpPr>
          <xdr:spPr bwMode="auto">
            <a:xfrm>
              <a:off x="806" y="95"/>
              <a:ext cx="0" cy="28"/>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94" name="Line 45"/>
            <xdr:cNvSpPr>
              <a:spLocks noChangeShapeType="1"/>
            </xdr:cNvSpPr>
          </xdr:nvSpPr>
          <xdr:spPr bwMode="auto">
            <a:xfrm>
              <a:off x="803" y="100"/>
              <a:ext cx="7"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95" name="Oval 46"/>
            <xdr:cNvSpPr>
              <a:spLocks noChangeArrowheads="1"/>
            </xdr:cNvSpPr>
          </xdr:nvSpPr>
          <xdr:spPr bwMode="auto">
            <a:xfrm flipH="1">
              <a:off x="790" y="99"/>
              <a:ext cx="3" cy="3"/>
            </a:xfrm>
            <a:prstGeom prst="ellipse">
              <a:avLst/>
            </a:prstGeom>
            <a:solidFill>
              <a:srgbClr val="FFFFFF"/>
            </a:solidFill>
            <a:ln w="9525">
              <a:solidFill>
                <a:srgbClr val="000000"/>
              </a:solidFill>
              <a:round/>
              <a:headEnd/>
              <a:tailEnd/>
            </a:ln>
          </xdr:spPr>
        </xdr:sp>
        <xdr:sp macro="" textlink="">
          <xdr:nvSpPr>
            <xdr:cNvPr id="196" name="Text Box 47"/>
            <xdr:cNvSpPr txBox="1">
              <a:spLocks noChangeArrowheads="1"/>
            </xdr:cNvSpPr>
          </xdr:nvSpPr>
          <xdr:spPr bwMode="auto">
            <a:xfrm>
              <a:off x="876" y="213"/>
              <a:ext cx="17" cy="20"/>
            </a:xfrm>
            <a:prstGeom prst="rect">
              <a:avLst/>
            </a:prstGeom>
            <a:noFill/>
            <a:ln w="9525">
              <a:noFill/>
              <a:miter lim="800000"/>
              <a:headEnd/>
              <a:tailEnd/>
            </a:ln>
          </xdr:spPr>
          <xdr:txBody>
            <a:bodyPr vertOverflow="clip" wrap="square" lIns="27432" tIns="22860" rIns="0" bIns="0" anchor="t" upright="1"/>
            <a:lstStyle/>
            <a:p>
              <a:pPr algn="l" rtl="0">
                <a:defRPr sz="1000"/>
              </a:pPr>
              <a:r>
                <a:rPr lang="it-IT" sz="1000" b="0" i="0" u="none" strike="noStrike" baseline="0">
                  <a:solidFill>
                    <a:srgbClr val="000000"/>
                  </a:solidFill>
                  <a:latin typeface="Arial"/>
                  <a:cs typeface="Arial"/>
                </a:rPr>
                <a:t>X</a:t>
              </a:r>
            </a:p>
          </xdr:txBody>
        </xdr:sp>
        <xdr:sp macro="" textlink="">
          <xdr:nvSpPr>
            <xdr:cNvPr id="197" name="Text Box 48"/>
            <xdr:cNvSpPr txBox="1">
              <a:spLocks noChangeArrowheads="1"/>
            </xdr:cNvSpPr>
          </xdr:nvSpPr>
          <xdr:spPr bwMode="auto">
            <a:xfrm>
              <a:off x="688" y="4"/>
              <a:ext cx="17" cy="20"/>
            </a:xfrm>
            <a:prstGeom prst="rect">
              <a:avLst/>
            </a:prstGeom>
            <a:noFill/>
            <a:ln w="9525">
              <a:noFill/>
              <a:miter lim="800000"/>
              <a:headEnd/>
              <a:tailEnd/>
            </a:ln>
          </xdr:spPr>
          <xdr:txBody>
            <a:bodyPr vertOverflow="clip" wrap="square" lIns="27432" tIns="22860" rIns="0" bIns="0" anchor="t" upright="1"/>
            <a:lstStyle/>
            <a:p>
              <a:pPr algn="l" rtl="0">
                <a:defRPr sz="1000"/>
              </a:pPr>
              <a:r>
                <a:rPr lang="it-IT" sz="1000" b="0" i="0" u="none" strike="noStrike" baseline="0">
                  <a:solidFill>
                    <a:srgbClr val="000000"/>
                  </a:solidFill>
                  <a:latin typeface="Arial"/>
                  <a:cs typeface="Arial"/>
                </a:rPr>
                <a:t>Y</a:t>
              </a:r>
            </a:p>
          </xdr:txBody>
        </xdr:sp>
        <xdr:sp macro="" textlink="">
          <xdr:nvSpPr>
            <xdr:cNvPr id="198" name="Text Box 49"/>
            <xdr:cNvSpPr txBox="1">
              <a:spLocks noChangeArrowheads="1"/>
            </xdr:cNvSpPr>
          </xdr:nvSpPr>
          <xdr:spPr bwMode="auto">
            <a:xfrm>
              <a:off x="760" y="237"/>
              <a:ext cx="17" cy="19"/>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it-IT" sz="1400" b="1" i="0" u="none" strike="noStrike" baseline="0">
                  <a:solidFill>
                    <a:srgbClr val="000000"/>
                  </a:solidFill>
                  <a:latin typeface="Calibri"/>
                </a:rPr>
                <a:t>A</a:t>
              </a:r>
            </a:p>
          </xdr:txBody>
        </xdr:sp>
        <xdr:sp macro="" textlink="">
          <xdr:nvSpPr>
            <xdr:cNvPr id="199" name="Text Box 50"/>
            <xdr:cNvSpPr txBox="1">
              <a:spLocks noChangeArrowheads="1"/>
            </xdr:cNvSpPr>
          </xdr:nvSpPr>
          <xdr:spPr bwMode="auto">
            <a:xfrm>
              <a:off x="657" y="107"/>
              <a:ext cx="17" cy="2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it-IT" sz="1400" b="1" i="0" u="none" strike="noStrike" baseline="0">
                  <a:solidFill>
                    <a:srgbClr val="000000"/>
                  </a:solidFill>
                  <a:latin typeface="Calibri"/>
                </a:rPr>
                <a:t>B</a:t>
              </a:r>
            </a:p>
          </xdr:txBody>
        </xdr:sp>
        <xdr:sp macro="" textlink="">
          <xdr:nvSpPr>
            <xdr:cNvPr id="200" name="Text Box 51"/>
            <xdr:cNvSpPr txBox="1">
              <a:spLocks noChangeArrowheads="1"/>
            </xdr:cNvSpPr>
          </xdr:nvSpPr>
          <xdr:spPr bwMode="auto">
            <a:xfrm>
              <a:off x="679" y="174"/>
              <a:ext cx="17" cy="19"/>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it-IT" sz="1000" b="0" i="0" u="none" strike="noStrike" baseline="0">
                  <a:solidFill>
                    <a:srgbClr val="000000"/>
                  </a:solidFill>
                  <a:latin typeface="Arial"/>
                  <a:cs typeface="Arial"/>
                </a:rPr>
                <a:t>b1</a:t>
              </a:r>
            </a:p>
          </xdr:txBody>
        </xdr:sp>
        <xdr:sp macro="" textlink="">
          <xdr:nvSpPr>
            <xdr:cNvPr id="201" name="Text Box 52"/>
            <xdr:cNvSpPr txBox="1">
              <a:spLocks noChangeArrowheads="1"/>
            </xdr:cNvSpPr>
          </xdr:nvSpPr>
          <xdr:spPr bwMode="auto">
            <a:xfrm>
              <a:off x="850" y="196"/>
              <a:ext cx="17" cy="2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it-IT" sz="1000" b="0" i="0" u="none" strike="noStrike" baseline="0">
                  <a:solidFill>
                    <a:srgbClr val="000000"/>
                  </a:solidFill>
                  <a:latin typeface="Arial"/>
                  <a:cs typeface="Arial"/>
                </a:rPr>
                <a:t>b2</a:t>
              </a:r>
            </a:p>
          </xdr:txBody>
        </xdr:sp>
        <xdr:sp macro="" textlink="">
          <xdr:nvSpPr>
            <xdr:cNvPr id="202" name="Text Box 53"/>
            <xdr:cNvSpPr txBox="1">
              <a:spLocks noChangeArrowheads="1"/>
            </xdr:cNvSpPr>
          </xdr:nvSpPr>
          <xdr:spPr bwMode="auto">
            <a:xfrm>
              <a:off x="771" y="67"/>
              <a:ext cx="25" cy="2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it-IT" sz="1000" b="0" i="0" u="none" strike="noStrike" baseline="0">
                  <a:solidFill>
                    <a:srgbClr val="000000"/>
                  </a:solidFill>
                  <a:latin typeface="Arial"/>
                  <a:cs typeface="Arial"/>
                </a:rPr>
                <a:t>e</a:t>
              </a:r>
              <a:r>
                <a:rPr lang="it-IT" sz="1000" b="0" i="0" u="none" strike="noStrike" baseline="-25000">
                  <a:solidFill>
                    <a:srgbClr val="000000"/>
                  </a:solidFill>
                  <a:latin typeface="Arial"/>
                  <a:cs typeface="Arial"/>
                </a:rPr>
                <a:t>a</a:t>
              </a:r>
            </a:p>
          </xdr:txBody>
        </xdr:sp>
        <xdr:sp macro="" textlink="">
          <xdr:nvSpPr>
            <xdr:cNvPr id="203" name="Text Box 54"/>
            <xdr:cNvSpPr txBox="1">
              <a:spLocks noChangeArrowheads="1"/>
            </xdr:cNvSpPr>
          </xdr:nvSpPr>
          <xdr:spPr bwMode="auto">
            <a:xfrm>
              <a:off x="809" y="100"/>
              <a:ext cx="25" cy="19"/>
            </a:xfrm>
            <a:prstGeom prst="rect">
              <a:avLst/>
            </a:prstGeom>
            <a:noFill/>
            <a:ln w="9525">
              <a:noFill/>
              <a:miter lim="800000"/>
              <a:headEnd/>
              <a:tailEnd/>
            </a:ln>
          </xdr:spPr>
          <xdr:txBody>
            <a:bodyPr vertOverflow="clip" wrap="square" lIns="27432" tIns="22860" rIns="0" bIns="0" anchor="t" upright="1"/>
            <a:lstStyle/>
            <a:p>
              <a:pPr algn="l" rtl="0">
                <a:defRPr sz="1000"/>
              </a:pPr>
              <a:r>
                <a:rPr lang="it-IT" sz="1000" b="0" i="0" u="none" strike="noStrike" baseline="0">
                  <a:solidFill>
                    <a:srgbClr val="000000"/>
                  </a:solidFill>
                  <a:latin typeface="Arial"/>
                  <a:cs typeface="Arial"/>
                </a:rPr>
                <a:t>e</a:t>
              </a:r>
              <a:r>
                <a:rPr lang="it-IT" sz="1000" b="0" i="0" u="none" strike="noStrike" baseline="-25000">
                  <a:solidFill>
                    <a:srgbClr val="000000"/>
                  </a:solidFill>
                  <a:latin typeface="Arial"/>
                  <a:cs typeface="Arial"/>
                </a:rPr>
                <a:t>b</a:t>
              </a:r>
            </a:p>
          </xdr:txBody>
        </xdr:sp>
      </xdr:grpSp>
      <xdr:sp macro="" textlink="">
        <xdr:nvSpPr>
          <xdr:cNvPr id="156" name="Rectangle 235"/>
          <xdr:cNvSpPr>
            <a:spLocks noChangeArrowheads="1"/>
          </xdr:cNvSpPr>
        </xdr:nvSpPr>
        <xdr:spPr bwMode="auto">
          <a:xfrm>
            <a:off x="659" y="11972"/>
            <a:ext cx="127" cy="20"/>
          </a:xfrm>
          <a:prstGeom prst="rect">
            <a:avLst/>
          </a:prstGeom>
          <a:solidFill>
            <a:srgbClr xmlns:mc="http://schemas.openxmlformats.org/markup-compatibility/2006" xmlns:a14="http://schemas.microsoft.com/office/drawing/2010/main" val="808080" mc:Ignorable="a14" a14:legacySpreadsheetColorIndex="23"/>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157" name="Rectangle 236"/>
          <xdr:cNvSpPr>
            <a:spLocks noChangeArrowheads="1"/>
          </xdr:cNvSpPr>
        </xdr:nvSpPr>
        <xdr:spPr bwMode="auto">
          <a:xfrm>
            <a:off x="852" y="11665"/>
            <a:ext cx="16" cy="248"/>
          </a:xfrm>
          <a:prstGeom prst="rect">
            <a:avLst/>
          </a:prstGeom>
          <a:solidFill>
            <a:srgbClr xmlns:mc="http://schemas.openxmlformats.org/markup-compatibility/2006" xmlns:a14="http://schemas.microsoft.com/office/drawing/2010/main" val="808080" mc:Ignorable="a14" a14:legacySpreadsheetColorIndex="23"/>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158" name="Line 243"/>
          <xdr:cNvSpPr>
            <a:spLocks noChangeShapeType="1"/>
          </xdr:cNvSpPr>
        </xdr:nvSpPr>
        <xdr:spPr bwMode="auto">
          <a:xfrm>
            <a:off x="808" y="11752"/>
            <a:ext cx="43"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sp macro="" textlink="">
        <xdr:nvSpPr>
          <xdr:cNvPr id="159" name="Line 244"/>
          <xdr:cNvSpPr>
            <a:spLocks noChangeShapeType="1"/>
          </xdr:cNvSpPr>
        </xdr:nvSpPr>
        <xdr:spPr bwMode="auto">
          <a:xfrm>
            <a:off x="759" y="11944"/>
            <a:ext cx="0" cy="2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sp macro="" textlink="">
        <xdr:nvSpPr>
          <xdr:cNvPr id="160" name="Line 245"/>
          <xdr:cNvSpPr>
            <a:spLocks noChangeShapeType="1"/>
          </xdr:cNvSpPr>
        </xdr:nvSpPr>
        <xdr:spPr bwMode="auto">
          <a:xfrm>
            <a:off x="645" y="11840"/>
            <a:ext cx="266" cy="0"/>
          </a:xfrm>
          <a:prstGeom prst="line">
            <a:avLst/>
          </a:prstGeom>
          <a:noFill/>
          <a:ln w="9525">
            <a:solidFill>
              <a:srgbClr xmlns:mc="http://schemas.openxmlformats.org/markup-compatibility/2006" xmlns:a14="http://schemas.microsoft.com/office/drawing/2010/main" val="000000" mc:Ignorable="a14" a14:legacySpreadsheetColorIndex="64"/>
            </a:solidFill>
            <a:prstDash val="lgDashDot"/>
            <a:round/>
            <a:headEnd/>
            <a:tailEnd/>
          </a:ln>
          <a:extLst>
            <a:ext uri="{909E8E84-426E-40DD-AFC4-6F175D3DCCD1}">
              <a14:hiddenFill xmlns:a14="http://schemas.microsoft.com/office/drawing/2010/main">
                <a:noFill/>
              </a14:hiddenFill>
            </a:ext>
          </a:extLst>
        </xdr:spPr>
      </xdr:sp>
      <xdr:sp macro="" textlink="">
        <xdr:nvSpPr>
          <xdr:cNvPr id="161" name="Line 246"/>
          <xdr:cNvSpPr>
            <a:spLocks noChangeShapeType="1"/>
          </xdr:cNvSpPr>
        </xdr:nvSpPr>
        <xdr:spPr bwMode="auto">
          <a:xfrm>
            <a:off x="706" y="11655"/>
            <a:ext cx="0" cy="356"/>
          </a:xfrm>
          <a:prstGeom prst="line">
            <a:avLst/>
          </a:prstGeom>
          <a:noFill/>
          <a:ln w="9525">
            <a:solidFill>
              <a:srgbClr xmlns:mc="http://schemas.openxmlformats.org/markup-compatibility/2006" xmlns:a14="http://schemas.microsoft.com/office/drawing/2010/main" val="000000" mc:Ignorable="a14" a14:legacySpreadsheetColorIndex="64"/>
            </a:solidFill>
            <a:prstDash val="lgDashDot"/>
            <a:round/>
            <a:headEnd/>
            <a:tailEnd/>
          </a:ln>
          <a:extLst>
            <a:ext uri="{909E8E84-426E-40DD-AFC4-6F175D3DCCD1}">
              <a14:hiddenFill xmlns:a14="http://schemas.microsoft.com/office/drawing/2010/main">
                <a:noFill/>
              </a14:hiddenFill>
            </a:ext>
          </a:extLst>
        </xdr:spPr>
      </xdr:sp>
      <xdr:sp macro="" textlink="">
        <xdr:nvSpPr>
          <xdr:cNvPr id="162" name="Rectangle 247" descr="Linee orizzontali chiare"/>
          <xdr:cNvSpPr>
            <a:spLocks noChangeArrowheads="1"/>
          </xdr:cNvSpPr>
        </xdr:nvSpPr>
        <xdr:spPr bwMode="auto">
          <a:xfrm>
            <a:off x="880" y="11665"/>
            <a:ext cx="24" cy="175"/>
          </a:xfrm>
          <a:prstGeom prst="rect">
            <a:avLst/>
          </a:prstGeom>
          <a:pattFill prst="ltHorz">
            <a:fgClr>
              <a:srgbClr val="000000"/>
            </a:fgClr>
            <a:bgClr>
              <a:srgbClr val="FFFFFF"/>
            </a:bgClr>
          </a:patt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163" name="Rectangle 248" descr="Linee verticali chiare"/>
          <xdr:cNvSpPr>
            <a:spLocks noChangeArrowheads="1"/>
          </xdr:cNvSpPr>
        </xdr:nvSpPr>
        <xdr:spPr bwMode="auto">
          <a:xfrm>
            <a:off x="706" y="12002"/>
            <a:ext cx="81" cy="26"/>
          </a:xfrm>
          <a:prstGeom prst="rect">
            <a:avLst/>
          </a:prstGeom>
          <a:pattFill prst="ltVert">
            <a:fgClr>
              <a:srgbClr val="000000"/>
            </a:fgClr>
            <a:bgClr>
              <a:srgbClr val="FFFFFF"/>
            </a:bgClr>
          </a:patt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164" name="Text Box 50"/>
          <xdr:cNvSpPr txBox="1">
            <a:spLocks noChangeArrowheads="1"/>
          </xdr:cNvSpPr>
        </xdr:nvSpPr>
        <xdr:spPr bwMode="auto">
          <a:xfrm>
            <a:off x="880" y="11845"/>
            <a:ext cx="33" cy="3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22860" rIns="0" bIns="0" anchor="t"/>
          <a:lstStyle/>
          <a:p>
            <a:pPr algn="l" rtl="0">
              <a:defRPr sz="1000"/>
            </a:pPr>
            <a:r>
              <a:rPr lang="it-IT" sz="1400" b="0" i="0" u="none" strike="noStrike" baseline="0">
                <a:solidFill>
                  <a:srgbClr val="000000"/>
                </a:solidFill>
                <a:latin typeface="Calibri"/>
              </a:rPr>
              <a:t>q</a:t>
            </a:r>
            <a:r>
              <a:rPr lang="it-IT" sz="1400" b="0" i="0" u="none" strike="noStrike" baseline="-25000">
                <a:solidFill>
                  <a:srgbClr val="000000"/>
                </a:solidFill>
                <a:latin typeface="Calibri"/>
              </a:rPr>
              <a:t>lim</a:t>
            </a:r>
            <a:r>
              <a:rPr lang="it-IT" sz="1400" b="0" i="0" u="none" strike="noStrike" baseline="0">
                <a:solidFill>
                  <a:srgbClr val="000000"/>
                </a:solidFill>
                <a:latin typeface="Calibri"/>
              </a:rPr>
              <a:t> </a:t>
            </a:r>
          </a:p>
        </xdr:txBody>
      </xdr:sp>
      <xdr:sp macro="" textlink="">
        <xdr:nvSpPr>
          <xdr:cNvPr id="165" name="Text Box 50"/>
          <xdr:cNvSpPr txBox="1">
            <a:spLocks noChangeArrowheads="1"/>
          </xdr:cNvSpPr>
        </xdr:nvSpPr>
        <xdr:spPr bwMode="auto">
          <a:xfrm>
            <a:off x="796" y="11995"/>
            <a:ext cx="33" cy="3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22860" rIns="0" bIns="0" anchor="t"/>
          <a:lstStyle/>
          <a:p>
            <a:pPr algn="l" rtl="0">
              <a:defRPr sz="1000"/>
            </a:pPr>
            <a:r>
              <a:rPr lang="it-IT" sz="1400" b="0" i="0" u="none" strike="noStrike" baseline="0">
                <a:solidFill>
                  <a:srgbClr val="000000"/>
                </a:solidFill>
                <a:latin typeface="Calibri"/>
              </a:rPr>
              <a:t>q</a:t>
            </a:r>
            <a:r>
              <a:rPr lang="it-IT" sz="1400" b="0" i="0" u="none" strike="noStrike" baseline="-25000">
                <a:solidFill>
                  <a:srgbClr val="000000"/>
                </a:solidFill>
                <a:latin typeface="Calibri"/>
              </a:rPr>
              <a:t>lim</a:t>
            </a:r>
            <a:r>
              <a:rPr lang="it-IT" sz="1400" b="0" i="0" u="none" strike="noStrike" baseline="0">
                <a:solidFill>
                  <a:srgbClr val="000000"/>
                </a:solidFill>
                <a:latin typeface="Calibri"/>
              </a:rPr>
              <a:t> </a:t>
            </a:r>
          </a:p>
        </xdr:txBody>
      </xdr:sp>
      <xdr:sp macro="" textlink="">
        <xdr:nvSpPr>
          <xdr:cNvPr id="166" name="Text Box 50"/>
          <xdr:cNvSpPr txBox="1">
            <a:spLocks noChangeArrowheads="1"/>
          </xdr:cNvSpPr>
        </xdr:nvSpPr>
        <xdr:spPr bwMode="auto">
          <a:xfrm>
            <a:off x="762" y="11941"/>
            <a:ext cx="17" cy="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22860" rIns="0" bIns="0" anchor="t"/>
          <a:lstStyle/>
          <a:p>
            <a:pPr algn="l" rtl="0">
              <a:defRPr sz="1000"/>
            </a:pPr>
            <a:r>
              <a:rPr lang="it-IT" sz="1400" b="0" i="0" u="none" strike="noStrike" baseline="0">
                <a:solidFill>
                  <a:srgbClr val="000000"/>
                </a:solidFill>
                <a:latin typeface="Calibri"/>
              </a:rPr>
              <a:t>N</a:t>
            </a:r>
          </a:p>
        </xdr:txBody>
      </xdr:sp>
      <xdr:sp macro="" textlink="">
        <xdr:nvSpPr>
          <xdr:cNvPr id="167" name="Text Box 50"/>
          <xdr:cNvSpPr txBox="1">
            <a:spLocks noChangeArrowheads="1"/>
          </xdr:cNvSpPr>
        </xdr:nvSpPr>
        <xdr:spPr bwMode="auto">
          <a:xfrm>
            <a:off x="814" y="11726"/>
            <a:ext cx="17" cy="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22860" rIns="0" bIns="0" anchor="t"/>
          <a:lstStyle/>
          <a:p>
            <a:pPr algn="l" rtl="0">
              <a:defRPr sz="1000"/>
            </a:pPr>
            <a:r>
              <a:rPr lang="it-IT" sz="1400" b="0" i="0" u="none" strike="noStrike" baseline="0">
                <a:solidFill>
                  <a:srgbClr val="000000"/>
                </a:solidFill>
                <a:latin typeface="Calibri"/>
              </a:rPr>
              <a:t>N</a:t>
            </a:r>
          </a:p>
        </xdr:txBody>
      </xdr:sp>
      <xdr:sp macro="" textlink="">
        <xdr:nvSpPr>
          <xdr:cNvPr id="168" name="Text Box 50"/>
          <xdr:cNvSpPr txBox="1">
            <a:spLocks noChangeArrowheads="1"/>
          </xdr:cNvSpPr>
        </xdr:nvSpPr>
        <xdr:spPr bwMode="auto">
          <a:xfrm>
            <a:off x="627" y="11824"/>
            <a:ext cx="17" cy="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22860" rIns="0" bIns="0" anchor="t"/>
          <a:lstStyle/>
          <a:p>
            <a:pPr algn="l" rtl="0">
              <a:defRPr sz="1000"/>
            </a:pPr>
            <a:r>
              <a:rPr lang="it-IT" sz="1400" b="0" i="0" u="none" strike="noStrike" baseline="0">
                <a:solidFill>
                  <a:srgbClr val="000000"/>
                </a:solidFill>
                <a:latin typeface="Calibri"/>
              </a:rPr>
              <a:t>x </a:t>
            </a:r>
          </a:p>
        </xdr:txBody>
      </xdr:sp>
      <xdr:sp macro="" textlink="">
        <xdr:nvSpPr>
          <xdr:cNvPr id="169" name="Text Box 50"/>
          <xdr:cNvSpPr txBox="1">
            <a:spLocks noChangeArrowheads="1"/>
          </xdr:cNvSpPr>
        </xdr:nvSpPr>
        <xdr:spPr bwMode="auto">
          <a:xfrm>
            <a:off x="791" y="11824"/>
            <a:ext cx="17" cy="29"/>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22860" rIns="0" bIns="0" anchor="t"/>
          <a:lstStyle/>
          <a:p>
            <a:pPr algn="l" rtl="0">
              <a:defRPr sz="1000"/>
            </a:pPr>
            <a:r>
              <a:rPr lang="it-IT" sz="1400" b="0" i="0" u="none" strike="noStrike" baseline="0">
                <a:solidFill>
                  <a:srgbClr val="000000"/>
                </a:solidFill>
                <a:latin typeface="Calibri"/>
              </a:rPr>
              <a:t>x </a:t>
            </a:r>
          </a:p>
        </xdr:txBody>
      </xdr:sp>
      <xdr:sp macro="" textlink="">
        <xdr:nvSpPr>
          <xdr:cNvPr id="170" name="Text Box 50"/>
          <xdr:cNvSpPr txBox="1">
            <a:spLocks noChangeArrowheads="1"/>
          </xdr:cNvSpPr>
        </xdr:nvSpPr>
        <xdr:spPr bwMode="auto">
          <a:xfrm>
            <a:off x="628" y="11946"/>
            <a:ext cx="31" cy="29"/>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22860" rIns="0" bIns="0" anchor="t"/>
          <a:lstStyle/>
          <a:p>
            <a:pPr algn="l" rtl="0">
              <a:defRPr sz="1000"/>
            </a:pPr>
            <a:r>
              <a:rPr lang="it-IT" sz="1400" b="0" i="0" u="none" strike="noStrike" baseline="0">
                <a:solidFill>
                  <a:srgbClr val="000000"/>
                </a:solidFill>
                <a:latin typeface="Calibri"/>
              </a:rPr>
              <a:t>x-x</a:t>
            </a:r>
          </a:p>
        </xdr:txBody>
      </xdr:sp>
      <xdr:sp macro="" textlink="">
        <xdr:nvSpPr>
          <xdr:cNvPr id="171" name="Text Box 50"/>
          <xdr:cNvSpPr txBox="1">
            <a:spLocks noChangeArrowheads="1"/>
          </xdr:cNvSpPr>
        </xdr:nvSpPr>
        <xdr:spPr bwMode="auto">
          <a:xfrm>
            <a:off x="816" y="11668"/>
            <a:ext cx="40" cy="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22860" rIns="0" bIns="0" anchor="t"/>
          <a:lstStyle/>
          <a:p>
            <a:pPr algn="l" rtl="0">
              <a:defRPr sz="1000"/>
            </a:pPr>
            <a:r>
              <a:rPr lang="it-IT" sz="1400" b="0" i="0" u="none" strike="noStrike" baseline="0">
                <a:solidFill>
                  <a:srgbClr val="000000"/>
                </a:solidFill>
                <a:latin typeface="Calibri"/>
              </a:rPr>
              <a:t>y-y </a:t>
            </a:r>
          </a:p>
        </xdr:txBody>
      </xdr:sp>
      <xdr:sp macro="" textlink="">
        <xdr:nvSpPr>
          <xdr:cNvPr id="172" name="Text Box 50"/>
          <xdr:cNvSpPr txBox="1">
            <a:spLocks noChangeArrowheads="1"/>
          </xdr:cNvSpPr>
        </xdr:nvSpPr>
        <xdr:spPr bwMode="auto">
          <a:xfrm>
            <a:off x="695" y="11634"/>
            <a:ext cx="17" cy="29"/>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22860" rIns="0" bIns="0" anchor="t"/>
          <a:lstStyle/>
          <a:p>
            <a:pPr algn="l" rtl="0">
              <a:defRPr sz="1000"/>
            </a:pPr>
            <a:r>
              <a:rPr lang="it-IT" sz="1400" b="0" i="0" u="none" strike="noStrike" baseline="0">
                <a:solidFill>
                  <a:srgbClr val="000000"/>
                </a:solidFill>
                <a:latin typeface="Calibri"/>
              </a:rPr>
              <a:t>y </a:t>
            </a:r>
          </a:p>
        </xdr:txBody>
      </xdr:sp>
      <xdr:sp macro="" textlink="">
        <xdr:nvSpPr>
          <xdr:cNvPr id="173" name="Text Box 50"/>
          <xdr:cNvSpPr txBox="1">
            <a:spLocks noChangeArrowheads="1"/>
          </xdr:cNvSpPr>
        </xdr:nvSpPr>
        <xdr:spPr bwMode="auto">
          <a:xfrm>
            <a:off x="693" y="11911"/>
            <a:ext cx="17" cy="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22860" rIns="0" bIns="0" anchor="t"/>
          <a:lstStyle/>
          <a:p>
            <a:pPr algn="l" rtl="0">
              <a:defRPr sz="1000"/>
            </a:pPr>
            <a:r>
              <a:rPr lang="it-IT" sz="1400" b="0" i="0" u="none" strike="noStrike" baseline="0">
                <a:solidFill>
                  <a:srgbClr val="000000"/>
                </a:solidFill>
                <a:latin typeface="Calibri"/>
              </a:rPr>
              <a:t>y </a:t>
            </a:r>
          </a:p>
        </xdr:txBody>
      </xdr:sp>
    </xdr:grpSp>
    <xdr:clientData/>
  </xdr:twoCellAnchor>
  <xdr:twoCellAnchor>
    <xdr:from>
      <xdr:col>0</xdr:col>
      <xdr:colOff>171450</xdr:colOff>
      <xdr:row>528</xdr:row>
      <xdr:rowOff>85725</xdr:rowOff>
    </xdr:from>
    <xdr:to>
      <xdr:col>4</xdr:col>
      <xdr:colOff>304800</xdr:colOff>
      <xdr:row>544</xdr:row>
      <xdr:rowOff>38100</xdr:rowOff>
    </xdr:to>
    <xdr:grpSp>
      <xdr:nvGrpSpPr>
        <xdr:cNvPr id="204" name="Group 288"/>
        <xdr:cNvGrpSpPr>
          <a:grpSpLocks/>
        </xdr:cNvGrpSpPr>
      </xdr:nvGrpSpPr>
      <xdr:grpSpPr bwMode="auto">
        <a:xfrm>
          <a:off x="171450" y="105603675"/>
          <a:ext cx="2752725" cy="3000375"/>
          <a:chOff x="286" y="12676"/>
          <a:chExt cx="289" cy="315"/>
        </a:xfrm>
      </xdr:grpSpPr>
      <xdr:sp macro="" textlink="">
        <xdr:nvSpPr>
          <xdr:cNvPr id="205" name="Rectangle 262"/>
          <xdr:cNvSpPr>
            <a:spLocks noChangeArrowheads="1"/>
          </xdr:cNvSpPr>
        </xdr:nvSpPr>
        <xdr:spPr bwMode="auto">
          <a:xfrm>
            <a:off x="339" y="12713"/>
            <a:ext cx="129" cy="16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206" name="Line 263"/>
          <xdr:cNvSpPr>
            <a:spLocks noChangeShapeType="1"/>
          </xdr:cNvSpPr>
        </xdr:nvSpPr>
        <xdr:spPr bwMode="auto">
          <a:xfrm>
            <a:off x="317" y="12793"/>
            <a:ext cx="174" cy="0"/>
          </a:xfrm>
          <a:prstGeom prst="line">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noFill/>
              </a14:hiddenFill>
            </a:ext>
          </a:extLst>
        </xdr:spPr>
      </xdr:sp>
      <xdr:sp macro="" textlink="">
        <xdr:nvSpPr>
          <xdr:cNvPr id="207" name="Line 264"/>
          <xdr:cNvSpPr>
            <a:spLocks noChangeShapeType="1"/>
          </xdr:cNvSpPr>
        </xdr:nvSpPr>
        <xdr:spPr bwMode="auto">
          <a:xfrm>
            <a:off x="403" y="12703"/>
            <a:ext cx="0" cy="185"/>
          </a:xfrm>
          <a:prstGeom prst="line">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noFill/>
              </a14:hiddenFill>
            </a:ext>
          </a:extLst>
        </xdr:spPr>
      </xdr:sp>
      <xdr:sp macro="" textlink="">
        <xdr:nvSpPr>
          <xdr:cNvPr id="208" name="Line 265"/>
          <xdr:cNvSpPr>
            <a:spLocks noChangeShapeType="1"/>
          </xdr:cNvSpPr>
        </xdr:nvSpPr>
        <xdr:spPr bwMode="auto">
          <a:xfrm>
            <a:off x="397" y="12775"/>
            <a:ext cx="33"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9" name="Line 266"/>
          <xdr:cNvSpPr>
            <a:spLocks noChangeShapeType="1"/>
          </xdr:cNvSpPr>
        </xdr:nvSpPr>
        <xdr:spPr bwMode="auto">
          <a:xfrm>
            <a:off x="423" y="12768"/>
            <a:ext cx="0" cy="3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0" name="Rectangle 267"/>
          <xdr:cNvSpPr>
            <a:spLocks noChangeArrowheads="1"/>
          </xdr:cNvSpPr>
        </xdr:nvSpPr>
        <xdr:spPr bwMode="auto">
          <a:xfrm>
            <a:off x="380" y="12713"/>
            <a:ext cx="88" cy="127"/>
          </a:xfrm>
          <a:prstGeom prst="rect">
            <a:avLst/>
          </a:prstGeom>
          <a:solidFill>
            <a:srgbClr xmlns:mc="http://schemas.openxmlformats.org/markup-compatibility/2006" xmlns:a14="http://schemas.microsoft.com/office/drawing/2010/main" val="C0C0C0" mc:Ignorable="a14" a14:legacySpreadsheetColorIndex="22">
              <a:alpha val="60001"/>
            </a:srgbClr>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211" name="Line 269"/>
          <xdr:cNvSpPr>
            <a:spLocks noChangeShapeType="1"/>
          </xdr:cNvSpPr>
        </xdr:nvSpPr>
        <xdr:spPr bwMode="auto">
          <a:xfrm>
            <a:off x="339" y="12913"/>
            <a:ext cx="12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type="arrow" w="sm" len="sm"/>
            <a:tailEnd type="arrow" w="sm" len="sm"/>
          </a:ln>
          <a:extLst>
            <a:ext uri="{909E8E84-426E-40DD-AFC4-6F175D3DCCD1}">
              <a14:hiddenFill xmlns:a14="http://schemas.microsoft.com/office/drawing/2010/main">
                <a:noFill/>
              </a14:hiddenFill>
            </a:ext>
          </a:extLst>
        </xdr:spPr>
      </xdr:sp>
      <xdr:sp macro="" textlink="">
        <xdr:nvSpPr>
          <xdr:cNvPr id="212" name="Line 270"/>
          <xdr:cNvSpPr>
            <a:spLocks noChangeShapeType="1"/>
          </xdr:cNvSpPr>
        </xdr:nvSpPr>
        <xdr:spPr bwMode="auto">
          <a:xfrm>
            <a:off x="295" y="12714"/>
            <a:ext cx="0" cy="160"/>
          </a:xfrm>
          <a:prstGeom prst="line">
            <a:avLst/>
          </a:prstGeom>
          <a:noFill/>
          <a:ln w="9525">
            <a:solidFill>
              <a:srgbClr xmlns:mc="http://schemas.openxmlformats.org/markup-compatibility/2006" xmlns:a14="http://schemas.microsoft.com/office/drawing/2010/main" val="000000" mc:Ignorable="a14" a14:legacySpreadsheetColorIndex="64"/>
            </a:solidFill>
            <a:round/>
            <a:headEnd type="arrow" w="sm" len="sm"/>
            <a:tailEnd type="arrow" w="sm" len="sm"/>
          </a:ln>
          <a:extLst>
            <a:ext uri="{909E8E84-426E-40DD-AFC4-6F175D3DCCD1}">
              <a14:hiddenFill xmlns:a14="http://schemas.microsoft.com/office/drawing/2010/main">
                <a:noFill/>
              </a14:hiddenFill>
            </a:ext>
          </a:extLst>
        </xdr:spPr>
      </xdr:sp>
      <xdr:sp macro="" textlink="">
        <xdr:nvSpPr>
          <xdr:cNvPr id="213" name="Text Box 271"/>
          <xdr:cNvSpPr txBox="1">
            <a:spLocks noChangeArrowheads="1"/>
          </xdr:cNvSpPr>
        </xdr:nvSpPr>
        <xdr:spPr bwMode="auto">
          <a:xfrm>
            <a:off x="394" y="12897"/>
            <a:ext cx="31" cy="3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0" anchor="t" upright="1"/>
          <a:lstStyle/>
          <a:p>
            <a:pPr algn="l" rtl="0">
              <a:defRPr sz="1000"/>
            </a:pPr>
            <a:r>
              <a:rPr lang="it-IT" sz="1400" b="1" i="0" u="none" strike="noStrike" baseline="0">
                <a:solidFill>
                  <a:srgbClr val="000000"/>
                </a:solidFill>
                <a:latin typeface="Calibri"/>
              </a:rPr>
              <a:t>A</a:t>
            </a:r>
          </a:p>
        </xdr:txBody>
      </xdr:sp>
      <xdr:sp macro="" textlink="">
        <xdr:nvSpPr>
          <xdr:cNvPr id="214" name="Text Box 272"/>
          <xdr:cNvSpPr txBox="1">
            <a:spLocks noChangeArrowheads="1"/>
          </xdr:cNvSpPr>
        </xdr:nvSpPr>
        <xdr:spPr bwMode="auto">
          <a:xfrm>
            <a:off x="286" y="12781"/>
            <a:ext cx="31" cy="3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0" anchor="t" upright="1"/>
          <a:lstStyle/>
          <a:p>
            <a:pPr algn="l" rtl="0">
              <a:defRPr sz="1000"/>
            </a:pPr>
            <a:r>
              <a:rPr lang="it-IT" sz="1400" b="1" i="0" u="none" strike="noStrike" baseline="0">
                <a:solidFill>
                  <a:srgbClr val="000000"/>
                </a:solidFill>
                <a:latin typeface="Calibri"/>
              </a:rPr>
              <a:t>B</a:t>
            </a:r>
          </a:p>
        </xdr:txBody>
      </xdr:sp>
      <xdr:sp macro="" textlink="">
        <xdr:nvSpPr>
          <xdr:cNvPr id="215" name="Line 273"/>
          <xdr:cNvSpPr>
            <a:spLocks noChangeShapeType="1"/>
          </xdr:cNvSpPr>
        </xdr:nvSpPr>
        <xdr:spPr bwMode="auto">
          <a:xfrm>
            <a:off x="488" y="12713"/>
            <a:ext cx="0" cy="128"/>
          </a:xfrm>
          <a:prstGeom prst="line">
            <a:avLst/>
          </a:prstGeom>
          <a:noFill/>
          <a:ln w="9525">
            <a:solidFill>
              <a:srgbClr xmlns:mc="http://schemas.openxmlformats.org/markup-compatibility/2006" xmlns:a14="http://schemas.microsoft.com/office/drawing/2010/main" val="000000" mc:Ignorable="a14" a14:legacySpreadsheetColorIndex="64"/>
            </a:solidFill>
            <a:round/>
            <a:headEnd type="arrow" w="sm" len="sm"/>
            <a:tailEnd type="arrow" w="sm" len="sm"/>
          </a:ln>
          <a:extLst>
            <a:ext uri="{909E8E84-426E-40DD-AFC4-6F175D3DCCD1}">
              <a14:hiddenFill xmlns:a14="http://schemas.microsoft.com/office/drawing/2010/main">
                <a:noFill/>
              </a14:hiddenFill>
            </a:ext>
          </a:extLst>
        </xdr:spPr>
      </xdr:sp>
      <xdr:sp macro="" textlink="">
        <xdr:nvSpPr>
          <xdr:cNvPr id="216" name="Line 274"/>
          <xdr:cNvSpPr>
            <a:spLocks noChangeShapeType="1"/>
          </xdr:cNvSpPr>
        </xdr:nvSpPr>
        <xdr:spPr bwMode="auto">
          <a:xfrm>
            <a:off x="380" y="12693"/>
            <a:ext cx="8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type="arrow" w="sm" len="sm"/>
            <a:tailEnd type="arrow" w="med" len="med"/>
          </a:ln>
          <a:extLst>
            <a:ext uri="{909E8E84-426E-40DD-AFC4-6F175D3DCCD1}">
              <a14:hiddenFill xmlns:a14="http://schemas.microsoft.com/office/drawing/2010/main">
                <a:noFill/>
              </a14:hiddenFill>
            </a:ext>
          </a:extLst>
        </xdr:spPr>
      </xdr:sp>
      <xdr:sp macro="" textlink="">
        <xdr:nvSpPr>
          <xdr:cNvPr id="217" name="Text Box 275"/>
          <xdr:cNvSpPr txBox="1">
            <a:spLocks noChangeArrowheads="1"/>
          </xdr:cNvSpPr>
        </xdr:nvSpPr>
        <xdr:spPr bwMode="auto">
          <a:xfrm>
            <a:off x="414" y="12676"/>
            <a:ext cx="31" cy="27"/>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0" anchor="t" upright="1"/>
          <a:lstStyle/>
          <a:p>
            <a:pPr algn="l" rtl="0">
              <a:defRPr sz="1000"/>
            </a:pPr>
            <a:r>
              <a:rPr lang="it-IT" sz="1400" b="1" i="0" u="none" strike="noStrike" baseline="0">
                <a:solidFill>
                  <a:srgbClr val="000000"/>
                </a:solidFill>
                <a:latin typeface="Calibri"/>
              </a:rPr>
              <a:t>A'</a:t>
            </a:r>
          </a:p>
        </xdr:txBody>
      </xdr:sp>
      <xdr:sp macro="" textlink="">
        <xdr:nvSpPr>
          <xdr:cNvPr id="218" name="Text Box 276"/>
          <xdr:cNvSpPr txBox="1">
            <a:spLocks noChangeArrowheads="1"/>
          </xdr:cNvSpPr>
        </xdr:nvSpPr>
        <xdr:spPr bwMode="auto">
          <a:xfrm>
            <a:off x="477" y="12785"/>
            <a:ext cx="31" cy="27"/>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0" anchor="t" upright="1"/>
          <a:lstStyle/>
          <a:p>
            <a:pPr algn="l" rtl="0">
              <a:defRPr sz="1000"/>
            </a:pPr>
            <a:r>
              <a:rPr lang="it-IT" sz="1400" b="1" i="0" u="none" strike="noStrike" baseline="0">
                <a:solidFill>
                  <a:srgbClr val="000000"/>
                </a:solidFill>
                <a:latin typeface="Calibri"/>
              </a:rPr>
              <a:t>B'</a:t>
            </a:r>
          </a:p>
        </xdr:txBody>
      </xdr:sp>
      <xdr:sp macro="" textlink="">
        <xdr:nvSpPr>
          <xdr:cNvPr id="219" name="Text Box 277"/>
          <xdr:cNvSpPr txBox="1">
            <a:spLocks noChangeArrowheads="1"/>
          </xdr:cNvSpPr>
        </xdr:nvSpPr>
        <xdr:spPr bwMode="auto">
          <a:xfrm>
            <a:off x="420" y="12749"/>
            <a:ext cx="31" cy="3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0" anchor="t" upright="1"/>
          <a:lstStyle/>
          <a:p>
            <a:pPr algn="l" rtl="0">
              <a:defRPr sz="1000"/>
            </a:pPr>
            <a:r>
              <a:rPr lang="it-IT" sz="1400" b="1" i="0" u="none" strike="noStrike" baseline="0">
                <a:solidFill>
                  <a:srgbClr val="000000"/>
                </a:solidFill>
                <a:latin typeface="Calibri"/>
              </a:rPr>
              <a:t>N</a:t>
            </a:r>
          </a:p>
        </xdr:txBody>
      </xdr:sp>
      <xdr:sp macro="" textlink="">
        <xdr:nvSpPr>
          <xdr:cNvPr id="220" name="Rectangle 278"/>
          <xdr:cNvSpPr>
            <a:spLocks noChangeArrowheads="1"/>
          </xdr:cNvSpPr>
        </xdr:nvSpPr>
        <xdr:spPr bwMode="auto">
          <a:xfrm>
            <a:off x="339" y="12934"/>
            <a:ext cx="128" cy="19"/>
          </a:xfrm>
          <a:prstGeom prst="rect">
            <a:avLst/>
          </a:prstGeom>
          <a:solidFill>
            <a:srgbClr xmlns:mc="http://schemas.openxmlformats.org/markup-compatibility/2006" xmlns:a14="http://schemas.microsoft.com/office/drawing/2010/main" val="969696" mc:Ignorable="a14" a14:legacySpreadsheetColorIndex="5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221" name="Rectangle 279"/>
          <xdr:cNvSpPr>
            <a:spLocks noChangeArrowheads="1"/>
          </xdr:cNvSpPr>
        </xdr:nvSpPr>
        <xdr:spPr bwMode="auto">
          <a:xfrm>
            <a:off x="513" y="12713"/>
            <a:ext cx="18" cy="160"/>
          </a:xfrm>
          <a:prstGeom prst="rect">
            <a:avLst/>
          </a:prstGeom>
          <a:solidFill>
            <a:srgbClr xmlns:mc="http://schemas.openxmlformats.org/markup-compatibility/2006" xmlns:a14="http://schemas.microsoft.com/office/drawing/2010/main" val="808080" mc:Ignorable="a14" a14:legacySpreadsheetColorIndex="23"/>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222" name="Text Box 280" descr="Linee orizzontali chiare"/>
          <xdr:cNvSpPr txBox="1">
            <a:spLocks noChangeArrowheads="1"/>
          </xdr:cNvSpPr>
        </xdr:nvSpPr>
        <xdr:spPr bwMode="auto">
          <a:xfrm>
            <a:off x="544" y="12714"/>
            <a:ext cx="25" cy="125"/>
          </a:xfrm>
          <a:prstGeom prst="rect">
            <a:avLst/>
          </a:prstGeom>
          <a:pattFill prst="ltHorz">
            <a:fgClr>
              <a:srgbClr val="000000"/>
            </a:fgClr>
            <a:bgClr>
              <a:srgbClr val="FFFFFF"/>
            </a:bgClr>
          </a:patt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223" name="Rectangle 281" descr="Linee verticali chiare"/>
          <xdr:cNvSpPr>
            <a:spLocks noChangeArrowheads="1"/>
          </xdr:cNvSpPr>
        </xdr:nvSpPr>
        <xdr:spPr bwMode="auto">
          <a:xfrm>
            <a:off x="386" y="12963"/>
            <a:ext cx="81" cy="25"/>
          </a:xfrm>
          <a:prstGeom prst="rect">
            <a:avLst/>
          </a:prstGeom>
          <a:pattFill prst="ltVert">
            <a:fgClr>
              <a:srgbClr val="000000"/>
            </a:fgClr>
            <a:bgClr>
              <a:srgbClr val="FFFFFF"/>
            </a:bgClr>
          </a:patt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224" name="Text Box 282"/>
          <xdr:cNvSpPr txBox="1">
            <a:spLocks noChangeArrowheads="1"/>
          </xdr:cNvSpPr>
        </xdr:nvSpPr>
        <xdr:spPr bwMode="auto">
          <a:xfrm>
            <a:off x="471" y="12956"/>
            <a:ext cx="41" cy="3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0" anchor="t" upright="1"/>
          <a:lstStyle/>
          <a:p>
            <a:pPr algn="l" rtl="0">
              <a:defRPr sz="1000"/>
            </a:pPr>
            <a:r>
              <a:rPr lang="it-IT" sz="1400" b="1" i="0" u="none" strike="noStrike" baseline="0">
                <a:solidFill>
                  <a:srgbClr val="000000"/>
                </a:solidFill>
                <a:latin typeface="Calibri"/>
              </a:rPr>
              <a:t>q</a:t>
            </a:r>
            <a:r>
              <a:rPr lang="it-IT" sz="1400" b="1" i="0" u="none" strike="noStrike" baseline="-25000">
                <a:solidFill>
                  <a:srgbClr val="000000"/>
                </a:solidFill>
                <a:latin typeface="Calibri"/>
              </a:rPr>
              <a:t>lim</a:t>
            </a:r>
          </a:p>
        </xdr:txBody>
      </xdr:sp>
      <xdr:sp macro="" textlink="">
        <xdr:nvSpPr>
          <xdr:cNvPr id="225" name="Text Box 283"/>
          <xdr:cNvSpPr txBox="1">
            <a:spLocks noChangeArrowheads="1"/>
          </xdr:cNvSpPr>
        </xdr:nvSpPr>
        <xdr:spPr bwMode="auto">
          <a:xfrm>
            <a:off x="534" y="12683"/>
            <a:ext cx="41" cy="3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0" anchor="t" upright="1"/>
          <a:lstStyle/>
          <a:p>
            <a:pPr algn="l" rtl="0">
              <a:defRPr sz="1000"/>
            </a:pPr>
            <a:r>
              <a:rPr lang="it-IT" sz="1400" b="1" i="0" u="none" strike="noStrike" baseline="0">
                <a:solidFill>
                  <a:srgbClr val="000000"/>
                </a:solidFill>
                <a:latin typeface="Calibri"/>
              </a:rPr>
              <a:t>q</a:t>
            </a:r>
            <a:r>
              <a:rPr lang="it-IT" sz="1400" b="1" i="0" u="none" strike="noStrike" baseline="-25000">
                <a:solidFill>
                  <a:srgbClr val="000000"/>
                </a:solidFill>
                <a:latin typeface="Calibri"/>
              </a:rPr>
              <a:t>lim</a:t>
            </a:r>
          </a:p>
        </xdr:txBody>
      </xdr:sp>
      <xdr:sp macro="" textlink="">
        <xdr:nvSpPr>
          <xdr:cNvPr id="226" name="Line 284"/>
          <xdr:cNvSpPr>
            <a:spLocks noChangeShapeType="1"/>
          </xdr:cNvSpPr>
        </xdr:nvSpPr>
        <xdr:spPr bwMode="auto">
          <a:xfrm>
            <a:off x="423" y="12892"/>
            <a:ext cx="0" cy="4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sp macro="" textlink="">
        <xdr:nvSpPr>
          <xdr:cNvPr id="227" name="Line 285"/>
          <xdr:cNvSpPr>
            <a:spLocks noChangeShapeType="1"/>
          </xdr:cNvSpPr>
        </xdr:nvSpPr>
        <xdr:spPr bwMode="auto">
          <a:xfrm>
            <a:off x="480" y="12775"/>
            <a:ext cx="33"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sp macro="" textlink="">
        <xdr:nvSpPr>
          <xdr:cNvPr id="228" name="Text Box 286"/>
          <xdr:cNvSpPr txBox="1">
            <a:spLocks noChangeArrowheads="1"/>
          </xdr:cNvSpPr>
        </xdr:nvSpPr>
        <xdr:spPr bwMode="auto">
          <a:xfrm>
            <a:off x="475" y="12753"/>
            <a:ext cx="31" cy="3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0" anchor="t" upright="1"/>
          <a:lstStyle/>
          <a:p>
            <a:pPr algn="l" rtl="0">
              <a:defRPr sz="1000"/>
            </a:pPr>
            <a:r>
              <a:rPr lang="it-IT" sz="1400" b="1" i="0" u="none" strike="noStrike" baseline="0">
                <a:solidFill>
                  <a:srgbClr val="000000"/>
                </a:solidFill>
                <a:latin typeface="Calibri"/>
              </a:rPr>
              <a:t>N</a:t>
            </a:r>
          </a:p>
        </xdr:txBody>
      </xdr:sp>
      <xdr:sp macro="" textlink="">
        <xdr:nvSpPr>
          <xdr:cNvPr id="229" name="Text Box 287"/>
          <xdr:cNvSpPr txBox="1">
            <a:spLocks noChangeArrowheads="1"/>
          </xdr:cNvSpPr>
        </xdr:nvSpPr>
        <xdr:spPr bwMode="auto">
          <a:xfrm>
            <a:off x="422" y="12880"/>
            <a:ext cx="31" cy="3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0" anchor="t" upright="1"/>
          <a:lstStyle/>
          <a:p>
            <a:pPr algn="l" rtl="0">
              <a:defRPr sz="1000"/>
            </a:pPr>
            <a:r>
              <a:rPr lang="it-IT" sz="1400" b="1" i="0" u="none" strike="noStrike" baseline="0">
                <a:solidFill>
                  <a:srgbClr val="000000"/>
                </a:solidFill>
                <a:latin typeface="Calibri"/>
              </a:rPr>
              <a:t>N</a:t>
            </a:r>
          </a:p>
        </xdr:txBody>
      </xdr:sp>
    </xdr:grpSp>
    <xdr:clientData/>
  </xdr:twoCellAnchor>
  <xdr:twoCellAnchor>
    <xdr:from>
      <xdr:col>0</xdr:col>
      <xdr:colOff>371475</xdr:colOff>
      <xdr:row>596</xdr:row>
      <xdr:rowOff>180975</xdr:rowOff>
    </xdr:from>
    <xdr:to>
      <xdr:col>6</xdr:col>
      <xdr:colOff>85725</xdr:colOff>
      <xdr:row>619</xdr:row>
      <xdr:rowOff>133350</xdr:rowOff>
    </xdr:to>
    <xdr:grpSp>
      <xdr:nvGrpSpPr>
        <xdr:cNvPr id="230" name="Group 343"/>
        <xdr:cNvGrpSpPr>
          <a:grpSpLocks/>
        </xdr:cNvGrpSpPr>
      </xdr:nvGrpSpPr>
      <xdr:grpSpPr bwMode="auto">
        <a:xfrm>
          <a:off x="371475" y="118729125"/>
          <a:ext cx="3552825" cy="4333875"/>
          <a:chOff x="93" y="14197"/>
          <a:chExt cx="373" cy="455"/>
        </a:xfrm>
      </xdr:grpSpPr>
      <xdr:sp macro="" textlink="">
        <xdr:nvSpPr>
          <xdr:cNvPr id="231" name="Rectangle 24"/>
          <xdr:cNvSpPr>
            <a:spLocks noChangeArrowheads="1"/>
          </xdr:cNvSpPr>
        </xdr:nvSpPr>
        <xdr:spPr bwMode="auto">
          <a:xfrm>
            <a:off x="141" y="14229"/>
            <a:ext cx="127" cy="246"/>
          </a:xfrm>
          <a:prstGeom prst="rect">
            <a:avLst/>
          </a:prstGeom>
          <a:solidFill>
            <a:srgbClr val="FFFFFF"/>
          </a:solidFill>
          <a:ln w="9525">
            <a:solidFill>
              <a:srgbClr val="000000"/>
            </a:solidFill>
            <a:miter lim="800000"/>
            <a:headEnd/>
            <a:tailEnd/>
          </a:ln>
        </xdr:spPr>
      </xdr:sp>
      <xdr:sp macro="" textlink="">
        <xdr:nvSpPr>
          <xdr:cNvPr id="232" name="Line 25"/>
          <xdr:cNvSpPr>
            <a:spLocks noChangeShapeType="1"/>
          </xdr:cNvSpPr>
        </xdr:nvSpPr>
        <xdr:spPr bwMode="auto">
          <a:xfrm flipV="1">
            <a:off x="141" y="14211"/>
            <a:ext cx="0" cy="27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233" name="Line 26"/>
          <xdr:cNvSpPr>
            <a:spLocks noChangeShapeType="1"/>
          </xdr:cNvSpPr>
        </xdr:nvSpPr>
        <xdr:spPr bwMode="auto">
          <a:xfrm>
            <a:off x="132" y="14475"/>
            <a:ext cx="17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234" name="Line 28"/>
          <xdr:cNvSpPr>
            <a:spLocks noChangeShapeType="1"/>
          </xdr:cNvSpPr>
        </xdr:nvSpPr>
        <xdr:spPr bwMode="auto">
          <a:xfrm>
            <a:off x="204" y="14212"/>
            <a:ext cx="0" cy="291"/>
          </a:xfrm>
          <a:prstGeom prst="line">
            <a:avLst/>
          </a:prstGeom>
          <a:noFill/>
          <a:ln w="9525">
            <a:solidFill>
              <a:srgbClr val="000000"/>
            </a:solidFill>
            <a:prstDash val="dashDot"/>
            <a:round/>
            <a:headEnd/>
            <a:tailEnd/>
          </a:ln>
          <a:extLst>
            <a:ext uri="{909E8E84-426E-40DD-AFC4-6F175D3DCCD1}">
              <a14:hiddenFill xmlns:a14="http://schemas.microsoft.com/office/drawing/2010/main">
                <a:noFill/>
              </a14:hiddenFill>
            </a:ext>
          </a:extLst>
        </xdr:spPr>
      </xdr:sp>
      <xdr:sp macro="" textlink="">
        <xdr:nvSpPr>
          <xdr:cNvPr id="235" name="Line 29"/>
          <xdr:cNvSpPr>
            <a:spLocks noChangeShapeType="1"/>
          </xdr:cNvSpPr>
        </xdr:nvSpPr>
        <xdr:spPr bwMode="auto">
          <a:xfrm>
            <a:off x="131" y="14352"/>
            <a:ext cx="153" cy="0"/>
          </a:xfrm>
          <a:prstGeom prst="line">
            <a:avLst/>
          </a:prstGeom>
          <a:noFill/>
          <a:ln w="9525">
            <a:solidFill>
              <a:srgbClr val="000000"/>
            </a:solidFill>
            <a:prstDash val="dashDot"/>
            <a:round/>
            <a:headEnd/>
            <a:tailEnd/>
          </a:ln>
          <a:extLst>
            <a:ext uri="{909E8E84-426E-40DD-AFC4-6F175D3DCCD1}">
              <a14:hiddenFill xmlns:a14="http://schemas.microsoft.com/office/drawing/2010/main">
                <a:noFill/>
              </a14:hiddenFill>
            </a:ext>
          </a:extLst>
        </xdr:spPr>
      </xdr:sp>
      <xdr:sp macro="" textlink="">
        <xdr:nvSpPr>
          <xdr:cNvPr id="236" name="Line 30"/>
          <xdr:cNvSpPr>
            <a:spLocks noChangeShapeType="1"/>
          </xdr:cNvSpPr>
        </xdr:nvSpPr>
        <xdr:spPr bwMode="auto">
          <a:xfrm>
            <a:off x="126" y="14376"/>
            <a:ext cx="146" cy="123"/>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37" name="Line 31"/>
          <xdr:cNvSpPr>
            <a:spLocks noChangeShapeType="1"/>
          </xdr:cNvSpPr>
        </xdr:nvSpPr>
        <xdr:spPr bwMode="auto">
          <a:xfrm>
            <a:off x="121" y="14380"/>
            <a:ext cx="0" cy="101"/>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38" name="Line 32"/>
          <xdr:cNvSpPr>
            <a:spLocks noChangeShapeType="1"/>
          </xdr:cNvSpPr>
        </xdr:nvSpPr>
        <xdr:spPr bwMode="auto">
          <a:xfrm>
            <a:off x="118" y="14384"/>
            <a:ext cx="7"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39" name="Line 33"/>
          <xdr:cNvSpPr>
            <a:spLocks noChangeShapeType="1"/>
          </xdr:cNvSpPr>
        </xdr:nvSpPr>
        <xdr:spPr bwMode="auto">
          <a:xfrm>
            <a:off x="117" y="14475"/>
            <a:ext cx="7"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40" name="Line 36"/>
          <xdr:cNvSpPr>
            <a:spLocks noChangeShapeType="1"/>
          </xdr:cNvSpPr>
        </xdr:nvSpPr>
        <xdr:spPr bwMode="auto">
          <a:xfrm>
            <a:off x="133" y="14505"/>
            <a:ext cx="143"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41" name="Line 37"/>
          <xdr:cNvSpPr>
            <a:spLocks noChangeShapeType="1"/>
          </xdr:cNvSpPr>
        </xdr:nvSpPr>
        <xdr:spPr bwMode="auto">
          <a:xfrm>
            <a:off x="140" y="14499"/>
            <a:ext cx="0" cy="12"/>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42" name="Line 38"/>
          <xdr:cNvSpPr>
            <a:spLocks noChangeShapeType="1"/>
          </xdr:cNvSpPr>
        </xdr:nvSpPr>
        <xdr:spPr bwMode="auto">
          <a:xfrm>
            <a:off x="268" y="14499"/>
            <a:ext cx="0" cy="12"/>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43" name="Line 39"/>
          <xdr:cNvSpPr>
            <a:spLocks noChangeShapeType="1"/>
          </xdr:cNvSpPr>
        </xdr:nvSpPr>
        <xdr:spPr bwMode="auto">
          <a:xfrm>
            <a:off x="102" y="14223"/>
            <a:ext cx="0" cy="25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44" name="Line 40"/>
          <xdr:cNvSpPr>
            <a:spLocks noChangeShapeType="1"/>
          </xdr:cNvSpPr>
        </xdr:nvSpPr>
        <xdr:spPr bwMode="auto">
          <a:xfrm>
            <a:off x="99" y="14475"/>
            <a:ext cx="7"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45" name="Line 41"/>
          <xdr:cNvSpPr>
            <a:spLocks noChangeShapeType="1"/>
          </xdr:cNvSpPr>
        </xdr:nvSpPr>
        <xdr:spPr bwMode="auto">
          <a:xfrm>
            <a:off x="98" y="14228"/>
            <a:ext cx="7"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46" name="Line 42"/>
          <xdr:cNvSpPr>
            <a:spLocks noChangeShapeType="1"/>
          </xdr:cNvSpPr>
        </xdr:nvSpPr>
        <xdr:spPr bwMode="auto">
          <a:xfrm>
            <a:off x="201" y="14315"/>
            <a:ext cx="29"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47" name="Line 43"/>
          <xdr:cNvSpPr>
            <a:spLocks noChangeShapeType="1"/>
          </xdr:cNvSpPr>
        </xdr:nvSpPr>
        <xdr:spPr bwMode="auto">
          <a:xfrm>
            <a:off x="227" y="14308"/>
            <a:ext cx="0" cy="13"/>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48" name="Line 44"/>
          <xdr:cNvSpPr>
            <a:spLocks noChangeShapeType="1"/>
          </xdr:cNvSpPr>
        </xdr:nvSpPr>
        <xdr:spPr bwMode="auto">
          <a:xfrm>
            <a:off x="242" y="14322"/>
            <a:ext cx="0" cy="3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49" name="Line 45"/>
          <xdr:cNvSpPr>
            <a:spLocks noChangeShapeType="1"/>
          </xdr:cNvSpPr>
        </xdr:nvSpPr>
        <xdr:spPr bwMode="auto">
          <a:xfrm>
            <a:off x="239" y="14329"/>
            <a:ext cx="7"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50" name="Oval 46"/>
          <xdr:cNvSpPr>
            <a:spLocks noChangeArrowheads="1"/>
          </xdr:cNvSpPr>
        </xdr:nvSpPr>
        <xdr:spPr bwMode="auto">
          <a:xfrm flipH="1">
            <a:off x="226" y="14327"/>
            <a:ext cx="3" cy="4"/>
          </a:xfrm>
          <a:prstGeom prst="ellipse">
            <a:avLst/>
          </a:prstGeom>
          <a:solidFill>
            <a:srgbClr val="FFFFFF"/>
          </a:solidFill>
          <a:ln w="9525">
            <a:solidFill>
              <a:srgbClr val="000000"/>
            </a:solidFill>
            <a:round/>
            <a:headEnd/>
            <a:tailEnd/>
          </a:ln>
        </xdr:spPr>
      </xdr:sp>
      <xdr:sp macro="" textlink="">
        <xdr:nvSpPr>
          <xdr:cNvPr id="251" name="Text Box 47"/>
          <xdr:cNvSpPr txBox="1">
            <a:spLocks noChangeArrowheads="1"/>
          </xdr:cNvSpPr>
        </xdr:nvSpPr>
        <xdr:spPr bwMode="auto">
          <a:xfrm>
            <a:off x="312" y="14465"/>
            <a:ext cx="17" cy="23"/>
          </a:xfrm>
          <a:prstGeom prst="rect">
            <a:avLst/>
          </a:prstGeom>
          <a:noFill/>
          <a:ln w="9525">
            <a:noFill/>
            <a:miter lim="800000"/>
            <a:headEnd/>
            <a:tailEnd/>
          </a:ln>
        </xdr:spPr>
        <xdr:txBody>
          <a:bodyPr vertOverflow="clip" wrap="square" lIns="27432" tIns="22860" rIns="0" bIns="0" anchor="t" upright="1"/>
          <a:lstStyle/>
          <a:p>
            <a:pPr algn="l" rtl="0">
              <a:defRPr sz="1000"/>
            </a:pPr>
            <a:r>
              <a:rPr lang="it-IT" sz="1000" b="0" i="0" u="none" strike="noStrike" baseline="0">
                <a:solidFill>
                  <a:srgbClr val="000000"/>
                </a:solidFill>
                <a:latin typeface="Arial"/>
                <a:cs typeface="Arial"/>
              </a:rPr>
              <a:t>X</a:t>
            </a:r>
          </a:p>
        </xdr:txBody>
      </xdr:sp>
      <xdr:sp macro="" textlink="">
        <xdr:nvSpPr>
          <xdr:cNvPr id="252" name="Text Box 48"/>
          <xdr:cNvSpPr txBox="1">
            <a:spLocks noChangeArrowheads="1"/>
          </xdr:cNvSpPr>
        </xdr:nvSpPr>
        <xdr:spPr bwMode="auto">
          <a:xfrm>
            <a:off x="124" y="14212"/>
            <a:ext cx="17" cy="23"/>
          </a:xfrm>
          <a:prstGeom prst="rect">
            <a:avLst/>
          </a:prstGeom>
          <a:noFill/>
          <a:ln w="9525">
            <a:noFill/>
            <a:miter lim="800000"/>
            <a:headEnd/>
            <a:tailEnd/>
          </a:ln>
        </xdr:spPr>
        <xdr:txBody>
          <a:bodyPr vertOverflow="clip" wrap="square" lIns="27432" tIns="22860" rIns="0" bIns="0" anchor="t" upright="1"/>
          <a:lstStyle/>
          <a:p>
            <a:pPr algn="l" rtl="0">
              <a:defRPr sz="1000"/>
            </a:pPr>
            <a:r>
              <a:rPr lang="it-IT" sz="1000" b="0" i="0" u="none" strike="noStrike" baseline="0">
                <a:solidFill>
                  <a:srgbClr val="000000"/>
                </a:solidFill>
                <a:latin typeface="Arial"/>
                <a:cs typeface="Arial"/>
              </a:rPr>
              <a:t>Y</a:t>
            </a:r>
          </a:p>
        </xdr:txBody>
      </xdr:sp>
      <xdr:sp macro="" textlink="">
        <xdr:nvSpPr>
          <xdr:cNvPr id="253" name="Text Box 50"/>
          <xdr:cNvSpPr txBox="1">
            <a:spLocks noChangeArrowheads="1"/>
          </xdr:cNvSpPr>
        </xdr:nvSpPr>
        <xdr:spPr bwMode="auto">
          <a:xfrm>
            <a:off x="93" y="14337"/>
            <a:ext cx="17" cy="22"/>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it-IT" sz="1400" b="1" i="0" u="none" strike="noStrike" baseline="0">
                <a:solidFill>
                  <a:srgbClr val="000000"/>
                </a:solidFill>
                <a:latin typeface="Calibri"/>
              </a:rPr>
              <a:t>B</a:t>
            </a:r>
          </a:p>
        </xdr:txBody>
      </xdr:sp>
      <xdr:sp macro="" textlink="">
        <xdr:nvSpPr>
          <xdr:cNvPr id="254" name="Text Box 51"/>
          <xdr:cNvSpPr txBox="1">
            <a:spLocks noChangeArrowheads="1"/>
          </xdr:cNvSpPr>
        </xdr:nvSpPr>
        <xdr:spPr bwMode="auto">
          <a:xfrm>
            <a:off x="115" y="14417"/>
            <a:ext cx="17" cy="24"/>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it-IT" sz="1000" b="0" i="0" u="none" strike="noStrike" baseline="0">
                <a:solidFill>
                  <a:srgbClr val="000000"/>
                </a:solidFill>
                <a:latin typeface="Arial"/>
                <a:cs typeface="Arial"/>
              </a:rPr>
              <a:t>b</a:t>
            </a:r>
          </a:p>
        </xdr:txBody>
      </xdr:sp>
      <xdr:sp macro="" textlink="">
        <xdr:nvSpPr>
          <xdr:cNvPr id="255" name="Text Box 52"/>
          <xdr:cNvSpPr txBox="1">
            <a:spLocks noChangeArrowheads="1"/>
          </xdr:cNvSpPr>
        </xdr:nvSpPr>
        <xdr:spPr bwMode="auto">
          <a:xfrm>
            <a:off x="247" y="14418"/>
            <a:ext cx="17" cy="23"/>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it-IT" sz="1000" b="0" i="0" u="none" strike="noStrike" baseline="0">
                <a:solidFill>
                  <a:srgbClr val="000000"/>
                </a:solidFill>
                <a:latin typeface="Arial"/>
                <a:cs typeface="Arial"/>
              </a:rPr>
              <a:t>a</a:t>
            </a:r>
          </a:p>
        </xdr:txBody>
      </xdr:sp>
      <xdr:sp macro="" textlink="">
        <xdr:nvSpPr>
          <xdr:cNvPr id="256" name="Text Box 53"/>
          <xdr:cNvSpPr txBox="1">
            <a:spLocks noChangeArrowheads="1"/>
          </xdr:cNvSpPr>
        </xdr:nvSpPr>
        <xdr:spPr bwMode="auto">
          <a:xfrm>
            <a:off x="207" y="14288"/>
            <a:ext cx="25" cy="24"/>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it-IT" sz="1000" b="0" i="0" u="none" strike="noStrike" baseline="0">
                <a:solidFill>
                  <a:srgbClr val="000000"/>
                </a:solidFill>
                <a:latin typeface="Arial"/>
                <a:cs typeface="Arial"/>
              </a:rPr>
              <a:t>e</a:t>
            </a:r>
            <a:r>
              <a:rPr lang="it-IT" sz="1000" b="0" i="0" u="none" strike="noStrike" baseline="-25000">
                <a:solidFill>
                  <a:srgbClr val="000000"/>
                </a:solidFill>
                <a:latin typeface="Arial"/>
                <a:cs typeface="Arial"/>
              </a:rPr>
              <a:t>a</a:t>
            </a:r>
          </a:p>
        </xdr:txBody>
      </xdr:sp>
      <xdr:sp macro="" textlink="">
        <xdr:nvSpPr>
          <xdr:cNvPr id="257" name="Text Box 54"/>
          <xdr:cNvSpPr txBox="1">
            <a:spLocks noChangeArrowheads="1"/>
          </xdr:cNvSpPr>
        </xdr:nvSpPr>
        <xdr:spPr bwMode="auto">
          <a:xfrm>
            <a:off x="245" y="14329"/>
            <a:ext cx="25" cy="23"/>
          </a:xfrm>
          <a:prstGeom prst="rect">
            <a:avLst/>
          </a:prstGeom>
          <a:noFill/>
          <a:ln w="9525">
            <a:noFill/>
            <a:miter lim="800000"/>
            <a:headEnd/>
            <a:tailEnd/>
          </a:ln>
        </xdr:spPr>
        <xdr:txBody>
          <a:bodyPr vertOverflow="clip" wrap="square" lIns="27432" tIns="22860" rIns="0" bIns="0" anchor="t" upright="1"/>
          <a:lstStyle/>
          <a:p>
            <a:pPr algn="l" rtl="0">
              <a:defRPr sz="1000"/>
            </a:pPr>
            <a:r>
              <a:rPr lang="it-IT" sz="1000" b="0" i="0" u="none" strike="noStrike" baseline="0">
                <a:solidFill>
                  <a:srgbClr val="000000"/>
                </a:solidFill>
                <a:latin typeface="Arial"/>
                <a:cs typeface="Arial"/>
              </a:rPr>
              <a:t>e</a:t>
            </a:r>
            <a:r>
              <a:rPr lang="it-IT" sz="1000" b="0" i="0" u="none" strike="noStrike" baseline="-25000">
                <a:solidFill>
                  <a:srgbClr val="000000"/>
                </a:solidFill>
                <a:latin typeface="Arial"/>
                <a:cs typeface="Arial"/>
              </a:rPr>
              <a:t>b</a:t>
            </a:r>
          </a:p>
        </xdr:txBody>
      </xdr:sp>
      <xdr:sp macro="" textlink="">
        <xdr:nvSpPr>
          <xdr:cNvPr id="258" name="Line 317"/>
          <xdr:cNvSpPr>
            <a:spLocks noChangeShapeType="1"/>
          </xdr:cNvSpPr>
        </xdr:nvSpPr>
        <xdr:spPr bwMode="auto">
          <a:xfrm>
            <a:off x="232" y="14442"/>
            <a:ext cx="42"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9" name="Line 37"/>
          <xdr:cNvSpPr>
            <a:spLocks noChangeShapeType="1"/>
          </xdr:cNvSpPr>
        </xdr:nvSpPr>
        <xdr:spPr bwMode="auto">
          <a:xfrm>
            <a:off x="244" y="14435"/>
            <a:ext cx="0" cy="13"/>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60" name="Text Box 50"/>
          <xdr:cNvSpPr txBox="1">
            <a:spLocks noChangeArrowheads="1"/>
          </xdr:cNvSpPr>
        </xdr:nvSpPr>
        <xdr:spPr bwMode="auto">
          <a:xfrm>
            <a:off x="197" y="14493"/>
            <a:ext cx="17" cy="22"/>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it-IT" sz="1400" b="1" i="0" u="none" strike="noStrike" baseline="0">
                <a:solidFill>
                  <a:srgbClr val="000000"/>
                </a:solidFill>
                <a:latin typeface="Calibri"/>
              </a:rPr>
              <a:t>A</a:t>
            </a:r>
          </a:p>
        </xdr:txBody>
      </xdr:sp>
      <xdr:sp macro="" textlink="">
        <xdr:nvSpPr>
          <xdr:cNvPr id="261" name="Rectangle 320"/>
          <xdr:cNvSpPr>
            <a:spLocks noChangeArrowheads="1"/>
          </xdr:cNvSpPr>
        </xdr:nvSpPr>
        <xdr:spPr bwMode="auto">
          <a:xfrm>
            <a:off x="140" y="14572"/>
            <a:ext cx="128" cy="20"/>
          </a:xfrm>
          <a:prstGeom prst="rect">
            <a:avLst/>
          </a:prstGeom>
          <a:solidFill>
            <a:srgbClr xmlns:mc="http://schemas.openxmlformats.org/markup-compatibility/2006" xmlns:a14="http://schemas.microsoft.com/office/drawing/2010/main" val="808080" mc:Ignorable="a14" a14:legacySpreadsheetColorIndex="23"/>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262" name="Line 321"/>
          <xdr:cNvSpPr>
            <a:spLocks noChangeShapeType="1"/>
          </xdr:cNvSpPr>
        </xdr:nvSpPr>
        <xdr:spPr bwMode="auto">
          <a:xfrm>
            <a:off x="227" y="14529"/>
            <a:ext cx="0" cy="4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sp macro="" textlink="">
        <xdr:nvSpPr>
          <xdr:cNvPr id="263" name="Text Box 50"/>
          <xdr:cNvSpPr txBox="1">
            <a:spLocks noChangeArrowheads="1"/>
          </xdr:cNvSpPr>
        </xdr:nvSpPr>
        <xdr:spPr bwMode="auto">
          <a:xfrm>
            <a:off x="230" y="14536"/>
            <a:ext cx="17" cy="22"/>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it-IT" sz="1400" b="0" i="0" u="none" strike="noStrike" baseline="0">
                <a:solidFill>
                  <a:srgbClr val="000000"/>
                </a:solidFill>
                <a:latin typeface="Calibri"/>
              </a:rPr>
              <a:t>N</a:t>
            </a:r>
          </a:p>
        </xdr:txBody>
      </xdr:sp>
      <xdr:sp macro="" textlink="">
        <xdr:nvSpPr>
          <xdr:cNvPr id="264" name="Rectangle 323"/>
          <xdr:cNvSpPr>
            <a:spLocks noChangeArrowheads="1"/>
          </xdr:cNvSpPr>
        </xdr:nvSpPr>
        <xdr:spPr bwMode="auto">
          <a:xfrm>
            <a:off x="338" y="14229"/>
            <a:ext cx="21" cy="246"/>
          </a:xfrm>
          <a:prstGeom prst="rect">
            <a:avLst/>
          </a:prstGeom>
          <a:solidFill>
            <a:srgbClr xmlns:mc="http://schemas.openxmlformats.org/markup-compatibility/2006" xmlns:a14="http://schemas.microsoft.com/office/drawing/2010/main" val="969696" mc:Ignorable="a14" a14:legacySpreadsheetColorIndex="5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265" name="Line 324"/>
          <xdr:cNvSpPr>
            <a:spLocks noChangeShapeType="1"/>
          </xdr:cNvSpPr>
        </xdr:nvSpPr>
        <xdr:spPr bwMode="auto">
          <a:xfrm>
            <a:off x="288" y="14329"/>
            <a:ext cx="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sp macro="" textlink="">
        <xdr:nvSpPr>
          <xdr:cNvPr id="266" name="Text Box 50"/>
          <xdr:cNvSpPr txBox="1">
            <a:spLocks noChangeArrowheads="1"/>
          </xdr:cNvSpPr>
        </xdr:nvSpPr>
        <xdr:spPr bwMode="auto">
          <a:xfrm>
            <a:off x="300" y="14305"/>
            <a:ext cx="17" cy="22"/>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it-IT" sz="1400" b="0" i="0" u="none" strike="noStrike" baseline="0">
                <a:solidFill>
                  <a:srgbClr val="000000"/>
                </a:solidFill>
                <a:latin typeface="Calibri"/>
              </a:rPr>
              <a:t>N</a:t>
            </a:r>
          </a:p>
        </xdr:txBody>
      </xdr:sp>
      <xdr:sp macro="" textlink="">
        <xdr:nvSpPr>
          <xdr:cNvPr id="267" name="Line 326"/>
          <xdr:cNvSpPr>
            <a:spLocks noChangeShapeType="1"/>
          </xdr:cNvSpPr>
        </xdr:nvSpPr>
        <xdr:spPr bwMode="auto">
          <a:xfrm>
            <a:off x="168" y="14207"/>
            <a:ext cx="3" cy="412"/>
          </a:xfrm>
          <a:prstGeom prst="line">
            <a:avLst/>
          </a:prstGeom>
          <a:noFill/>
          <a:ln w="9525">
            <a:solidFill>
              <a:srgbClr xmlns:mc="http://schemas.openxmlformats.org/markup-compatibility/2006" xmlns:a14="http://schemas.microsoft.com/office/drawing/2010/main" val="000000" mc:Ignorable="a14" a14:legacySpreadsheetColorIndex="64"/>
            </a:solidFill>
            <a:prstDash val="lgDashDot"/>
            <a:round/>
            <a:headEnd/>
            <a:tailEnd/>
          </a:ln>
          <a:extLst>
            <a:ext uri="{909E8E84-426E-40DD-AFC4-6F175D3DCCD1}">
              <a14:hiddenFill xmlns:a14="http://schemas.microsoft.com/office/drawing/2010/main">
                <a:noFill/>
              </a14:hiddenFill>
            </a:ext>
          </a:extLst>
        </xdr:spPr>
      </xdr:sp>
      <xdr:sp macro="" textlink="">
        <xdr:nvSpPr>
          <xdr:cNvPr id="268" name="Rectangle 327" descr="Linee orizzontali chiare"/>
          <xdr:cNvSpPr>
            <a:spLocks noChangeArrowheads="1"/>
          </xdr:cNvSpPr>
        </xdr:nvSpPr>
        <xdr:spPr bwMode="auto">
          <a:xfrm>
            <a:off x="403" y="14229"/>
            <a:ext cx="23" cy="183"/>
          </a:xfrm>
          <a:prstGeom prst="rect">
            <a:avLst/>
          </a:prstGeom>
          <a:pattFill prst="ltHorz">
            <a:fgClr>
              <a:srgbClr val="000000"/>
            </a:fgClr>
            <a:bgClr>
              <a:srgbClr val="FFFFFF"/>
            </a:bgClr>
          </a:patt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269" name="Line 328"/>
          <xdr:cNvSpPr>
            <a:spLocks noChangeShapeType="1"/>
          </xdr:cNvSpPr>
        </xdr:nvSpPr>
        <xdr:spPr bwMode="auto">
          <a:xfrm>
            <a:off x="132" y="14412"/>
            <a:ext cx="258" cy="0"/>
          </a:xfrm>
          <a:prstGeom prst="line">
            <a:avLst/>
          </a:prstGeom>
          <a:noFill/>
          <a:ln w="9525">
            <a:solidFill>
              <a:srgbClr xmlns:mc="http://schemas.openxmlformats.org/markup-compatibility/2006" xmlns:a14="http://schemas.microsoft.com/office/drawing/2010/main" val="000000" mc:Ignorable="a14" a14:legacySpreadsheetColorIndex="64"/>
            </a:solidFill>
            <a:prstDash val="lgDashDot"/>
            <a:round/>
            <a:headEnd/>
            <a:tailEnd/>
          </a:ln>
          <a:extLst>
            <a:ext uri="{909E8E84-426E-40DD-AFC4-6F175D3DCCD1}">
              <a14:hiddenFill xmlns:a14="http://schemas.microsoft.com/office/drawing/2010/main">
                <a:noFill/>
              </a14:hiddenFill>
            </a:ext>
          </a:extLst>
        </xdr:spPr>
      </xdr:sp>
      <xdr:sp macro="" textlink="">
        <xdr:nvSpPr>
          <xdr:cNvPr id="270" name="Rectangle 329" descr="Linee verticali chiare"/>
          <xdr:cNvSpPr>
            <a:spLocks noChangeArrowheads="1"/>
          </xdr:cNvSpPr>
        </xdr:nvSpPr>
        <xdr:spPr bwMode="auto">
          <a:xfrm>
            <a:off x="170" y="14605"/>
            <a:ext cx="98" cy="21"/>
          </a:xfrm>
          <a:prstGeom prst="rect">
            <a:avLst/>
          </a:prstGeom>
          <a:pattFill prst="ltVert">
            <a:fgClr>
              <a:srgbClr val="000000"/>
            </a:fgClr>
            <a:bgClr>
              <a:srgbClr val="FFFFFF"/>
            </a:bgClr>
          </a:patt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271" name="Text Box 50"/>
          <xdr:cNvSpPr txBox="1">
            <a:spLocks noChangeArrowheads="1"/>
          </xdr:cNvSpPr>
        </xdr:nvSpPr>
        <xdr:spPr bwMode="auto">
          <a:xfrm>
            <a:off x="433" y="14340"/>
            <a:ext cx="33" cy="3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22860" rIns="0" bIns="0" anchor="t"/>
          <a:lstStyle/>
          <a:p>
            <a:pPr algn="l" rtl="0">
              <a:defRPr sz="1000"/>
            </a:pPr>
            <a:r>
              <a:rPr lang="it-IT" sz="1400" b="0" i="0" u="none" strike="noStrike" baseline="0">
                <a:solidFill>
                  <a:srgbClr val="000000"/>
                </a:solidFill>
                <a:latin typeface="Symbol"/>
              </a:rPr>
              <a:t>s</a:t>
            </a:r>
            <a:r>
              <a:rPr lang="it-IT" sz="1400" b="0" i="0" u="none" strike="noStrike" baseline="-25000">
                <a:solidFill>
                  <a:srgbClr val="000000"/>
                </a:solidFill>
                <a:latin typeface="Calibri"/>
              </a:rPr>
              <a:t>c</a:t>
            </a:r>
            <a:r>
              <a:rPr lang="it-IT" sz="1400" b="0" i="0" u="none" strike="noStrike" baseline="0">
                <a:solidFill>
                  <a:srgbClr val="000000"/>
                </a:solidFill>
                <a:latin typeface="Calibri"/>
              </a:rPr>
              <a:t> </a:t>
            </a:r>
          </a:p>
        </xdr:txBody>
      </xdr:sp>
      <xdr:sp macro="" textlink="">
        <xdr:nvSpPr>
          <xdr:cNvPr id="272" name="Text Box 50"/>
          <xdr:cNvSpPr txBox="1">
            <a:spLocks noChangeArrowheads="1"/>
          </xdr:cNvSpPr>
        </xdr:nvSpPr>
        <xdr:spPr bwMode="auto">
          <a:xfrm>
            <a:off x="123" y="14396"/>
            <a:ext cx="17" cy="29"/>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22860" rIns="0" bIns="0" anchor="t"/>
          <a:lstStyle/>
          <a:p>
            <a:pPr algn="l" rtl="0">
              <a:defRPr sz="1000"/>
            </a:pPr>
            <a:r>
              <a:rPr lang="it-IT" sz="1400" b="0" i="0" u="none" strike="noStrike" baseline="0">
                <a:solidFill>
                  <a:srgbClr val="000000"/>
                </a:solidFill>
                <a:latin typeface="Calibri"/>
              </a:rPr>
              <a:t>x </a:t>
            </a:r>
          </a:p>
        </xdr:txBody>
      </xdr:sp>
      <xdr:sp macro="" textlink="">
        <xdr:nvSpPr>
          <xdr:cNvPr id="273" name="Text Box 50"/>
          <xdr:cNvSpPr txBox="1">
            <a:spLocks noChangeArrowheads="1"/>
          </xdr:cNvSpPr>
        </xdr:nvSpPr>
        <xdr:spPr bwMode="auto">
          <a:xfrm>
            <a:off x="275" y="14396"/>
            <a:ext cx="17" cy="29"/>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22860" rIns="0" bIns="0" anchor="t"/>
          <a:lstStyle/>
          <a:p>
            <a:pPr algn="l" rtl="0">
              <a:defRPr sz="1000"/>
            </a:pPr>
            <a:r>
              <a:rPr lang="it-IT" sz="1400" b="0" i="0" u="none" strike="noStrike" baseline="0">
                <a:solidFill>
                  <a:srgbClr val="000000"/>
                </a:solidFill>
                <a:latin typeface="Calibri"/>
              </a:rPr>
              <a:t>x </a:t>
            </a:r>
          </a:p>
        </xdr:txBody>
      </xdr:sp>
      <xdr:sp macro="" textlink="">
        <xdr:nvSpPr>
          <xdr:cNvPr id="274" name="Text Box 50"/>
          <xdr:cNvSpPr txBox="1">
            <a:spLocks noChangeArrowheads="1"/>
          </xdr:cNvSpPr>
        </xdr:nvSpPr>
        <xdr:spPr bwMode="auto">
          <a:xfrm>
            <a:off x="144" y="14534"/>
            <a:ext cx="42" cy="29"/>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22860" rIns="0" bIns="0" anchor="t"/>
          <a:lstStyle/>
          <a:p>
            <a:pPr algn="l" rtl="0">
              <a:defRPr sz="1000"/>
            </a:pPr>
            <a:r>
              <a:rPr lang="it-IT" sz="1400" b="0" i="0" u="none" strike="noStrike" baseline="0">
                <a:solidFill>
                  <a:srgbClr val="000000"/>
                </a:solidFill>
                <a:latin typeface="Calibri"/>
              </a:rPr>
              <a:t>x-x </a:t>
            </a:r>
          </a:p>
        </xdr:txBody>
      </xdr:sp>
      <xdr:sp macro="" textlink="">
        <xdr:nvSpPr>
          <xdr:cNvPr id="275" name="Text Box 50"/>
          <xdr:cNvSpPr txBox="1">
            <a:spLocks noChangeArrowheads="1"/>
          </xdr:cNvSpPr>
        </xdr:nvSpPr>
        <xdr:spPr bwMode="auto">
          <a:xfrm>
            <a:off x="306" y="14229"/>
            <a:ext cx="40" cy="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22860" rIns="0" bIns="0" anchor="t"/>
          <a:lstStyle/>
          <a:p>
            <a:pPr algn="l" rtl="0">
              <a:defRPr sz="1000"/>
            </a:pPr>
            <a:r>
              <a:rPr lang="it-IT" sz="1400" b="0" i="0" u="none" strike="noStrike" baseline="0">
                <a:solidFill>
                  <a:srgbClr val="000000"/>
                </a:solidFill>
                <a:latin typeface="Calibri"/>
              </a:rPr>
              <a:t>y-y </a:t>
            </a:r>
          </a:p>
        </xdr:txBody>
      </xdr:sp>
      <xdr:sp macro="" textlink="">
        <xdr:nvSpPr>
          <xdr:cNvPr id="276" name="Text Box 50"/>
          <xdr:cNvSpPr txBox="1">
            <a:spLocks noChangeArrowheads="1"/>
          </xdr:cNvSpPr>
        </xdr:nvSpPr>
        <xdr:spPr bwMode="auto">
          <a:xfrm>
            <a:off x="170" y="14475"/>
            <a:ext cx="17" cy="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22860" rIns="0" bIns="0" anchor="t"/>
          <a:lstStyle/>
          <a:p>
            <a:pPr algn="l" rtl="0">
              <a:defRPr sz="1000"/>
            </a:pPr>
            <a:r>
              <a:rPr lang="it-IT" sz="1400" b="0" i="0" u="none" strike="noStrike" baseline="0">
                <a:solidFill>
                  <a:srgbClr val="000000"/>
                </a:solidFill>
                <a:latin typeface="Calibri"/>
              </a:rPr>
              <a:t>y </a:t>
            </a:r>
          </a:p>
        </xdr:txBody>
      </xdr:sp>
      <xdr:sp macro="" textlink="">
        <xdr:nvSpPr>
          <xdr:cNvPr id="277" name="Text Box 50"/>
          <xdr:cNvSpPr txBox="1">
            <a:spLocks noChangeArrowheads="1"/>
          </xdr:cNvSpPr>
        </xdr:nvSpPr>
        <xdr:spPr bwMode="auto">
          <a:xfrm>
            <a:off x="167" y="14197"/>
            <a:ext cx="17" cy="29"/>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22860" rIns="0" bIns="0" anchor="t"/>
          <a:lstStyle/>
          <a:p>
            <a:pPr algn="l" rtl="0">
              <a:defRPr sz="1000"/>
            </a:pPr>
            <a:r>
              <a:rPr lang="it-IT" sz="1400" b="0" i="0" u="none" strike="noStrike" baseline="0">
                <a:solidFill>
                  <a:srgbClr val="000000"/>
                </a:solidFill>
                <a:latin typeface="Calibri"/>
              </a:rPr>
              <a:t>y </a:t>
            </a:r>
          </a:p>
        </xdr:txBody>
      </xdr:sp>
      <xdr:sp macro="" textlink="">
        <xdr:nvSpPr>
          <xdr:cNvPr id="278" name="Rectangle 338" descr="Linee orizzontali chiare"/>
          <xdr:cNvSpPr>
            <a:spLocks noChangeArrowheads="1"/>
          </xdr:cNvSpPr>
        </xdr:nvSpPr>
        <xdr:spPr bwMode="auto">
          <a:xfrm>
            <a:off x="385" y="14412"/>
            <a:ext cx="17" cy="63"/>
          </a:xfrm>
          <a:prstGeom prst="rect">
            <a:avLst/>
          </a:prstGeom>
          <a:pattFill prst="ltHorz">
            <a:fgClr>
              <a:srgbClr val="000000"/>
            </a:fgClr>
            <a:bgClr>
              <a:srgbClr val="FFFFFF"/>
            </a:bgClr>
          </a:patt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279" name="Text Box 50"/>
          <xdr:cNvSpPr txBox="1">
            <a:spLocks noChangeArrowheads="1"/>
          </xdr:cNvSpPr>
        </xdr:nvSpPr>
        <xdr:spPr bwMode="auto">
          <a:xfrm>
            <a:off x="407" y="14424"/>
            <a:ext cx="33" cy="3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22860" rIns="0" bIns="0" anchor="t"/>
          <a:lstStyle/>
          <a:p>
            <a:pPr algn="l" rtl="0">
              <a:defRPr sz="1000"/>
            </a:pPr>
            <a:r>
              <a:rPr lang="it-IT" sz="1400" b="0" i="0" u="none" strike="noStrike" baseline="0">
                <a:solidFill>
                  <a:srgbClr val="000000"/>
                </a:solidFill>
                <a:latin typeface="Symbol"/>
              </a:rPr>
              <a:t>s</a:t>
            </a:r>
            <a:r>
              <a:rPr lang="it-IT" sz="1400" b="0" i="0" u="none" strike="noStrike" baseline="-25000">
                <a:solidFill>
                  <a:srgbClr val="000000"/>
                </a:solidFill>
                <a:latin typeface="Calibri"/>
              </a:rPr>
              <a:t>t</a:t>
            </a:r>
            <a:r>
              <a:rPr lang="it-IT" sz="1400" b="0" i="0" u="none" strike="noStrike" baseline="0">
                <a:solidFill>
                  <a:srgbClr val="000000"/>
                </a:solidFill>
                <a:latin typeface="Calibri"/>
              </a:rPr>
              <a:t> </a:t>
            </a:r>
          </a:p>
        </xdr:txBody>
      </xdr:sp>
      <xdr:sp macro="" textlink="">
        <xdr:nvSpPr>
          <xdr:cNvPr id="280" name="Text Box 50"/>
          <xdr:cNvSpPr txBox="1">
            <a:spLocks noChangeArrowheads="1"/>
          </xdr:cNvSpPr>
        </xdr:nvSpPr>
        <xdr:spPr bwMode="auto">
          <a:xfrm>
            <a:off x="276" y="14599"/>
            <a:ext cx="33" cy="3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22860" rIns="0" bIns="0" anchor="t"/>
          <a:lstStyle/>
          <a:p>
            <a:pPr algn="l" rtl="0">
              <a:defRPr sz="1000"/>
            </a:pPr>
            <a:r>
              <a:rPr lang="it-IT" sz="1400" b="0" i="0" u="none" strike="noStrike" baseline="0">
                <a:solidFill>
                  <a:srgbClr val="000000"/>
                </a:solidFill>
                <a:latin typeface="Symbol"/>
              </a:rPr>
              <a:t>s</a:t>
            </a:r>
            <a:r>
              <a:rPr lang="it-IT" sz="1400" b="0" i="0" u="none" strike="noStrike" baseline="-25000">
                <a:solidFill>
                  <a:srgbClr val="000000"/>
                </a:solidFill>
                <a:latin typeface="Calibri"/>
              </a:rPr>
              <a:t>c</a:t>
            </a:r>
            <a:r>
              <a:rPr lang="it-IT" sz="1400" b="0" i="0" u="none" strike="noStrike" baseline="0">
                <a:solidFill>
                  <a:srgbClr val="000000"/>
                </a:solidFill>
                <a:latin typeface="Calibri"/>
              </a:rPr>
              <a:t> </a:t>
            </a:r>
          </a:p>
        </xdr:txBody>
      </xdr:sp>
      <xdr:sp macro="" textlink="">
        <xdr:nvSpPr>
          <xdr:cNvPr id="281" name="Rectangle 341" descr="Linee verticali chiare"/>
          <xdr:cNvSpPr>
            <a:spLocks noChangeArrowheads="1"/>
          </xdr:cNvSpPr>
        </xdr:nvSpPr>
        <xdr:spPr bwMode="auto">
          <a:xfrm>
            <a:off x="141" y="14625"/>
            <a:ext cx="28" cy="18"/>
          </a:xfrm>
          <a:prstGeom prst="rect">
            <a:avLst/>
          </a:prstGeom>
          <a:pattFill prst="ltVert">
            <a:fgClr>
              <a:srgbClr val="000000"/>
            </a:fgClr>
            <a:bgClr>
              <a:srgbClr val="FFFFFF"/>
            </a:bgClr>
          </a:patt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282" name="Text Box 50"/>
          <xdr:cNvSpPr txBox="1">
            <a:spLocks noChangeArrowheads="1"/>
          </xdr:cNvSpPr>
        </xdr:nvSpPr>
        <xdr:spPr bwMode="auto">
          <a:xfrm>
            <a:off x="116" y="14617"/>
            <a:ext cx="33" cy="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22860" rIns="0" bIns="0" anchor="t"/>
          <a:lstStyle/>
          <a:p>
            <a:pPr algn="l" rtl="0">
              <a:defRPr sz="1000"/>
            </a:pPr>
            <a:r>
              <a:rPr lang="it-IT" sz="1400" b="0" i="0" u="none" strike="noStrike" baseline="0">
                <a:solidFill>
                  <a:srgbClr val="000000"/>
                </a:solidFill>
                <a:latin typeface="Symbol"/>
              </a:rPr>
              <a:t>s</a:t>
            </a:r>
            <a:r>
              <a:rPr lang="it-IT" sz="1400" b="0" i="0" u="none" strike="noStrike" baseline="-25000">
                <a:solidFill>
                  <a:srgbClr val="000000"/>
                </a:solidFill>
                <a:latin typeface="Calibri"/>
              </a:rPr>
              <a:t>t</a:t>
            </a:r>
            <a:r>
              <a:rPr lang="it-IT" sz="1400" b="0" i="0" u="none" strike="noStrike" baseline="0">
                <a:solidFill>
                  <a:srgbClr val="000000"/>
                </a:solidFill>
                <a:latin typeface="Calibri"/>
              </a:rPr>
              <a:t> </a:t>
            </a:r>
          </a:p>
        </xdr:txBody>
      </xdr:sp>
    </xdr:grpSp>
    <xdr:clientData/>
  </xdr:twoCellAnchor>
  <xdr:twoCellAnchor>
    <xdr:from>
      <xdr:col>0</xdr:col>
      <xdr:colOff>152400</xdr:colOff>
      <xdr:row>446</xdr:row>
      <xdr:rowOff>19050</xdr:rowOff>
    </xdr:from>
    <xdr:to>
      <xdr:col>8</xdr:col>
      <xdr:colOff>390525</xdr:colOff>
      <xdr:row>462</xdr:row>
      <xdr:rowOff>47625</xdr:rowOff>
    </xdr:to>
    <xdr:grpSp>
      <xdr:nvGrpSpPr>
        <xdr:cNvPr id="9" name="Gruppo 8"/>
        <xdr:cNvGrpSpPr/>
      </xdr:nvGrpSpPr>
      <xdr:grpSpPr>
        <a:xfrm>
          <a:off x="152400" y="89916000"/>
          <a:ext cx="5295900" cy="3076575"/>
          <a:chOff x="152400" y="82867500"/>
          <a:chExt cx="5295900" cy="3076575"/>
        </a:xfrm>
      </xdr:grpSpPr>
      <xdr:grpSp>
        <xdr:nvGrpSpPr>
          <xdr:cNvPr id="84" name="Group 139"/>
          <xdr:cNvGrpSpPr>
            <a:grpSpLocks/>
          </xdr:cNvGrpSpPr>
        </xdr:nvGrpSpPr>
        <xdr:grpSpPr bwMode="auto">
          <a:xfrm>
            <a:off x="152400" y="82867500"/>
            <a:ext cx="2676525" cy="3076575"/>
            <a:chOff x="45" y="11286"/>
            <a:chExt cx="281" cy="323"/>
          </a:xfrm>
        </xdr:grpSpPr>
        <xdr:sp macro="" textlink="">
          <xdr:nvSpPr>
            <xdr:cNvPr id="85" name="Rectangle 107"/>
            <xdr:cNvSpPr>
              <a:spLocks noChangeArrowheads="1"/>
            </xdr:cNvSpPr>
          </xdr:nvSpPr>
          <xdr:spPr bwMode="auto">
            <a:xfrm>
              <a:off x="63" y="11351"/>
              <a:ext cx="212" cy="21"/>
            </a:xfrm>
            <a:prstGeom prst="rect">
              <a:avLst/>
            </a:prstGeom>
            <a:solidFill>
              <a:srgbClr xmlns:mc="http://schemas.openxmlformats.org/markup-compatibility/2006" xmlns:a14="http://schemas.microsoft.com/office/drawing/2010/main" val="C0C0C0" mc:Ignorable="a14" a14:legacySpreadsheetColorIndex="22"/>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86" name="Line 108"/>
            <xdr:cNvSpPr>
              <a:spLocks noChangeShapeType="1"/>
            </xdr:cNvSpPr>
          </xdr:nvSpPr>
          <xdr:spPr bwMode="auto">
            <a:xfrm>
              <a:off x="172" y="11308"/>
              <a:ext cx="0" cy="64"/>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7" name="Line 109"/>
            <xdr:cNvSpPr>
              <a:spLocks noChangeShapeType="1"/>
            </xdr:cNvSpPr>
          </xdr:nvSpPr>
          <xdr:spPr bwMode="auto">
            <a:xfrm>
              <a:off x="205" y="11290"/>
              <a:ext cx="0" cy="8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sp macro="" textlink="">
          <xdr:nvSpPr>
            <xdr:cNvPr id="88" name="Line 110"/>
            <xdr:cNvSpPr>
              <a:spLocks noChangeShapeType="1"/>
            </xdr:cNvSpPr>
          </xdr:nvSpPr>
          <xdr:spPr bwMode="auto">
            <a:xfrm>
              <a:off x="165" y="11322"/>
              <a:ext cx="4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9" name="Text Box 112"/>
            <xdr:cNvSpPr txBox="1">
              <a:spLocks noChangeArrowheads="1"/>
            </xdr:cNvSpPr>
          </xdr:nvSpPr>
          <xdr:spPr bwMode="auto">
            <a:xfrm>
              <a:off x="205" y="11286"/>
              <a:ext cx="29" cy="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6576" rIns="0" bIns="0" anchor="t" upright="1"/>
            <a:lstStyle/>
            <a:p>
              <a:pPr algn="l" rtl="0">
                <a:defRPr sz="1000"/>
              </a:pPr>
              <a:r>
                <a:rPr lang="it-IT" sz="1600" b="0" i="0" u="none" strike="noStrike" baseline="0">
                  <a:solidFill>
                    <a:srgbClr val="000000"/>
                  </a:solidFill>
                  <a:latin typeface="Calibri"/>
                </a:rPr>
                <a:t>N</a:t>
              </a:r>
            </a:p>
          </xdr:txBody>
        </xdr:sp>
        <xdr:sp macro="" textlink="">
          <xdr:nvSpPr>
            <xdr:cNvPr id="90" name="Text Box 113"/>
            <xdr:cNvSpPr txBox="1">
              <a:spLocks noChangeArrowheads="1"/>
            </xdr:cNvSpPr>
          </xdr:nvSpPr>
          <xdr:spPr bwMode="auto">
            <a:xfrm>
              <a:off x="178" y="11298"/>
              <a:ext cx="25" cy="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6576" rIns="0" bIns="0" anchor="t" upright="1"/>
            <a:lstStyle/>
            <a:p>
              <a:pPr algn="l" rtl="0">
                <a:defRPr sz="1000"/>
              </a:pPr>
              <a:r>
                <a:rPr lang="it-IT" sz="1600" b="0" i="0" u="none" strike="noStrike" baseline="0">
                  <a:solidFill>
                    <a:srgbClr val="000000"/>
                  </a:solidFill>
                  <a:latin typeface="Calibri"/>
                </a:rPr>
                <a:t>e</a:t>
              </a:r>
            </a:p>
          </xdr:txBody>
        </xdr:sp>
        <xdr:sp macro="" textlink="">
          <xdr:nvSpPr>
            <xdr:cNvPr id="91" name="Line 114"/>
            <xdr:cNvSpPr>
              <a:spLocks noChangeShapeType="1"/>
            </xdr:cNvSpPr>
          </xdr:nvSpPr>
          <xdr:spPr bwMode="auto">
            <a:xfrm>
              <a:off x="64" y="11452"/>
              <a:ext cx="21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type="arrow" w="sm" len="sm"/>
              <a:tailEnd type="arrow" w="sm" len="sm"/>
            </a:ln>
            <a:extLst>
              <a:ext uri="{909E8E84-426E-40DD-AFC4-6F175D3DCCD1}">
                <a14:hiddenFill xmlns:a14="http://schemas.microsoft.com/office/drawing/2010/main">
                  <a:noFill/>
                </a14:hiddenFill>
              </a:ext>
            </a:extLst>
          </xdr:spPr>
        </xdr:sp>
        <xdr:sp macro="" textlink="">
          <xdr:nvSpPr>
            <xdr:cNvPr id="92" name="Text Box 115"/>
            <xdr:cNvSpPr txBox="1">
              <a:spLocks noChangeArrowheads="1"/>
            </xdr:cNvSpPr>
          </xdr:nvSpPr>
          <xdr:spPr bwMode="auto">
            <a:xfrm>
              <a:off x="157" y="11435"/>
              <a:ext cx="21" cy="3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6576" rIns="0" bIns="0" anchor="t" upright="1"/>
            <a:lstStyle/>
            <a:p>
              <a:pPr algn="l" rtl="0">
                <a:defRPr sz="1000"/>
              </a:pPr>
              <a:r>
                <a:rPr lang="it-IT" sz="1600" b="0" i="0" u="none" strike="noStrike" baseline="0">
                  <a:solidFill>
                    <a:srgbClr val="000000"/>
                  </a:solidFill>
                  <a:latin typeface="Calibri"/>
                </a:rPr>
                <a:t>B</a:t>
              </a:r>
            </a:p>
          </xdr:txBody>
        </xdr:sp>
        <xdr:sp macro="" textlink="">
          <xdr:nvSpPr>
            <xdr:cNvPr id="93" name="Rectangle 126" descr="Linee verticali chiare"/>
            <xdr:cNvSpPr>
              <a:spLocks noChangeArrowheads="1"/>
            </xdr:cNvSpPr>
          </xdr:nvSpPr>
          <xdr:spPr bwMode="auto">
            <a:xfrm>
              <a:off x="140" y="11375"/>
              <a:ext cx="135" cy="29"/>
            </a:xfrm>
            <a:prstGeom prst="rect">
              <a:avLst/>
            </a:prstGeom>
            <a:pattFill prst="ltVert">
              <a:fgClr>
                <a:srgbClr val="000000"/>
              </a:fgClr>
              <a:bgClr>
                <a:srgbClr val="FFFFFF"/>
              </a:bgClr>
            </a:patt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94" name="Line 127"/>
            <xdr:cNvSpPr>
              <a:spLocks noChangeShapeType="1"/>
            </xdr:cNvSpPr>
          </xdr:nvSpPr>
          <xdr:spPr bwMode="auto">
            <a:xfrm>
              <a:off x="139" y="11431"/>
              <a:ext cx="13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type="arrow" w="sm" len="sm"/>
              <a:tailEnd type="arrow" w="sm" len="sm"/>
            </a:ln>
            <a:extLst>
              <a:ext uri="{909E8E84-426E-40DD-AFC4-6F175D3DCCD1}">
                <a14:hiddenFill xmlns:a14="http://schemas.microsoft.com/office/drawing/2010/main">
                  <a:noFill/>
                </a14:hiddenFill>
              </a:ext>
            </a:extLst>
          </xdr:spPr>
        </xdr:sp>
        <xdr:sp macro="" textlink="">
          <xdr:nvSpPr>
            <xdr:cNvPr id="95" name="Text Box 128"/>
            <xdr:cNvSpPr txBox="1">
              <a:spLocks noChangeArrowheads="1"/>
            </xdr:cNvSpPr>
          </xdr:nvSpPr>
          <xdr:spPr bwMode="auto">
            <a:xfrm>
              <a:off x="194" y="11409"/>
              <a:ext cx="32" cy="3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6576" rIns="0" bIns="0" anchor="t" upright="1"/>
            <a:lstStyle/>
            <a:p>
              <a:pPr algn="l" rtl="0">
                <a:defRPr sz="1000"/>
              </a:pPr>
              <a:r>
                <a:rPr lang="it-IT" sz="1600" b="0" i="0" u="none" strike="noStrike" baseline="0">
                  <a:solidFill>
                    <a:srgbClr val="000000"/>
                  </a:solidFill>
                  <a:latin typeface="Calibri"/>
                </a:rPr>
                <a:t>B'</a:t>
              </a:r>
            </a:p>
          </xdr:txBody>
        </xdr:sp>
        <xdr:sp macro="" textlink="">
          <xdr:nvSpPr>
            <xdr:cNvPr id="96" name="Rectangle 129"/>
            <xdr:cNvSpPr>
              <a:spLocks noChangeArrowheads="1"/>
            </xdr:cNvSpPr>
          </xdr:nvSpPr>
          <xdr:spPr bwMode="auto">
            <a:xfrm>
              <a:off x="64" y="11492"/>
              <a:ext cx="211" cy="1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97" name="Line 130"/>
            <xdr:cNvSpPr>
              <a:spLocks noChangeShapeType="1"/>
            </xdr:cNvSpPr>
          </xdr:nvSpPr>
          <xdr:spPr bwMode="auto">
            <a:xfrm>
              <a:off x="45" y="11542"/>
              <a:ext cx="250" cy="0"/>
            </a:xfrm>
            <a:prstGeom prst="line">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noFill/>
                </a14:hiddenFill>
              </a:ext>
            </a:extLst>
          </xdr:spPr>
        </xdr:sp>
        <xdr:sp macro="" textlink="">
          <xdr:nvSpPr>
            <xdr:cNvPr id="98" name="Line 131"/>
            <xdr:cNvSpPr>
              <a:spLocks noChangeShapeType="1"/>
            </xdr:cNvSpPr>
          </xdr:nvSpPr>
          <xdr:spPr bwMode="auto">
            <a:xfrm>
              <a:off x="172" y="11481"/>
              <a:ext cx="0" cy="128"/>
            </a:xfrm>
            <a:prstGeom prst="line">
              <a:avLst/>
            </a:prstGeom>
            <a:noFill/>
            <a:ln w="9525">
              <a:solidFill>
                <a:srgbClr xmlns:mc="http://schemas.openxmlformats.org/markup-compatibility/2006" xmlns:a14="http://schemas.microsoft.com/office/drawing/2010/main" val="000000" mc:Ignorable="a14" a14:legacySpreadsheetColorIndex="64"/>
              </a:solidFill>
              <a:prstDash val="dashDot"/>
              <a:round/>
              <a:headEnd/>
              <a:tailEnd/>
            </a:ln>
            <a:extLst>
              <a:ext uri="{909E8E84-426E-40DD-AFC4-6F175D3DCCD1}">
                <a14:hiddenFill xmlns:a14="http://schemas.microsoft.com/office/drawing/2010/main">
                  <a:noFill/>
                </a14:hiddenFill>
              </a:ext>
            </a:extLst>
          </xdr:spPr>
        </xdr:sp>
        <xdr:sp macro="" textlink="">
          <xdr:nvSpPr>
            <xdr:cNvPr id="99" name="Oval 132"/>
            <xdr:cNvSpPr>
              <a:spLocks noChangeArrowheads="1"/>
            </xdr:cNvSpPr>
          </xdr:nvSpPr>
          <xdr:spPr bwMode="auto">
            <a:xfrm>
              <a:off x="200" y="11538"/>
              <a:ext cx="8" cy="8"/>
            </a:xfrm>
            <a:prstGeom prst="ellipse">
              <a:avLst/>
            </a:prstGeom>
            <a:solidFill>
              <a:srgbClr xmlns:mc="http://schemas.openxmlformats.org/markup-compatibility/2006" xmlns:a14="http://schemas.microsoft.com/office/drawing/2010/main" val="333333" mc:Ignorable="a14" a14:legacySpreadsheetColorIndex="63"/>
            </a:solidFill>
            <a:ln w="9525">
              <a:solidFill>
                <a:srgbClr xmlns:mc="http://schemas.openxmlformats.org/markup-compatibility/2006" xmlns:a14="http://schemas.microsoft.com/office/drawing/2010/main" val="000000" mc:Ignorable="a14" a14:legacySpreadsheetColorIndex="64"/>
              </a:solidFill>
              <a:round/>
              <a:headEnd/>
              <a:tailEnd/>
            </a:ln>
          </xdr:spPr>
        </xdr:sp>
        <xdr:sp macro="" textlink="">
          <xdr:nvSpPr>
            <xdr:cNvPr id="100" name="Rectangle 133"/>
            <xdr:cNvSpPr>
              <a:spLocks noChangeArrowheads="1"/>
            </xdr:cNvSpPr>
          </xdr:nvSpPr>
          <xdr:spPr bwMode="auto">
            <a:xfrm>
              <a:off x="141" y="11492"/>
              <a:ext cx="134" cy="100"/>
            </a:xfrm>
            <a:prstGeom prst="rect">
              <a:avLst/>
            </a:prstGeom>
            <a:solidFill>
              <a:srgbClr xmlns:mc="http://schemas.openxmlformats.org/markup-compatibility/2006" xmlns:a14="http://schemas.microsoft.com/office/drawing/2010/main" val="333333" mc:Ignorable="a14" a14:legacySpreadsheetColorIndex="63">
                <a:alpha val="30000"/>
              </a:srgbClr>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101" name="Line 134"/>
            <xdr:cNvSpPr>
              <a:spLocks noChangeShapeType="1"/>
            </xdr:cNvSpPr>
          </xdr:nvSpPr>
          <xdr:spPr bwMode="auto">
            <a:xfrm>
              <a:off x="296" y="11492"/>
              <a:ext cx="0" cy="101"/>
            </a:xfrm>
            <a:prstGeom prst="line">
              <a:avLst/>
            </a:prstGeom>
            <a:noFill/>
            <a:ln w="9525">
              <a:solidFill>
                <a:srgbClr xmlns:mc="http://schemas.openxmlformats.org/markup-compatibility/2006" xmlns:a14="http://schemas.microsoft.com/office/drawing/2010/main" val="000000" mc:Ignorable="a14" a14:legacySpreadsheetColorIndex="64"/>
              </a:solidFill>
              <a:round/>
              <a:headEnd type="arrow" w="sm" len="sm"/>
              <a:tailEnd type="arrow" w="sm" len="sm"/>
            </a:ln>
            <a:extLst>
              <a:ext uri="{909E8E84-426E-40DD-AFC4-6F175D3DCCD1}">
                <a14:hiddenFill xmlns:a14="http://schemas.microsoft.com/office/drawing/2010/main">
                  <a:noFill/>
                </a14:hiddenFill>
              </a:ext>
            </a:extLst>
          </xdr:spPr>
        </xdr:sp>
        <xdr:sp macro="" textlink="">
          <xdr:nvSpPr>
            <xdr:cNvPr id="102" name="Text Box 135"/>
            <xdr:cNvSpPr txBox="1">
              <a:spLocks noChangeArrowheads="1"/>
            </xdr:cNvSpPr>
          </xdr:nvSpPr>
          <xdr:spPr bwMode="auto">
            <a:xfrm>
              <a:off x="287" y="11528"/>
              <a:ext cx="21" cy="3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6576" rIns="0" bIns="0" anchor="t" upright="1"/>
            <a:lstStyle/>
            <a:p>
              <a:pPr algn="l" rtl="0">
                <a:defRPr sz="1000"/>
              </a:pPr>
              <a:r>
                <a:rPr lang="it-IT" sz="1600" b="0" i="0" u="none" strike="noStrike" baseline="0">
                  <a:solidFill>
                    <a:srgbClr val="000000"/>
                  </a:solidFill>
                  <a:latin typeface="Calibri"/>
                </a:rPr>
                <a:t>A</a:t>
              </a:r>
            </a:p>
          </xdr:txBody>
        </xdr:sp>
        <xdr:sp macro="" textlink="">
          <xdr:nvSpPr>
            <xdr:cNvPr id="103" name="Text Box 136"/>
            <xdr:cNvSpPr txBox="1">
              <a:spLocks noChangeArrowheads="1"/>
            </xdr:cNvSpPr>
          </xdr:nvSpPr>
          <xdr:spPr bwMode="auto">
            <a:xfrm>
              <a:off x="275" y="11369"/>
              <a:ext cx="51" cy="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6576" rIns="0" bIns="0" anchor="t" upright="1"/>
            <a:lstStyle/>
            <a:p>
              <a:pPr algn="l" rtl="0">
                <a:defRPr sz="1000"/>
              </a:pPr>
              <a:r>
                <a:rPr lang="it-IT" sz="1600" b="0" i="0" u="none" strike="noStrike" baseline="0">
                  <a:solidFill>
                    <a:srgbClr val="000000"/>
                  </a:solidFill>
                  <a:latin typeface="Calibri"/>
                </a:rPr>
                <a:t>q</a:t>
              </a:r>
              <a:r>
                <a:rPr lang="it-IT" sz="1600" b="0" i="0" u="none" strike="noStrike" baseline="-25000">
                  <a:solidFill>
                    <a:srgbClr val="000000"/>
                  </a:solidFill>
                  <a:latin typeface="Calibri"/>
                </a:rPr>
                <a:t>lim</a:t>
              </a:r>
            </a:p>
          </xdr:txBody>
        </xdr:sp>
        <xdr:sp macro="" textlink="">
          <xdr:nvSpPr>
            <xdr:cNvPr id="104" name="Text Box 138"/>
            <xdr:cNvSpPr txBox="1">
              <a:spLocks noChangeArrowheads="1"/>
            </xdr:cNvSpPr>
          </xdr:nvSpPr>
          <xdr:spPr bwMode="auto">
            <a:xfrm>
              <a:off x="203" y="11510"/>
              <a:ext cx="29" cy="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6576" rIns="0" bIns="0" anchor="t" upright="1"/>
            <a:lstStyle/>
            <a:p>
              <a:pPr algn="l" rtl="0">
                <a:defRPr sz="1000"/>
              </a:pPr>
              <a:r>
                <a:rPr lang="it-IT" sz="1600" b="0" i="0" u="none" strike="noStrike" baseline="0">
                  <a:solidFill>
                    <a:srgbClr val="000000"/>
                  </a:solidFill>
                  <a:latin typeface="Calibri"/>
                </a:rPr>
                <a:t>N</a:t>
              </a:r>
            </a:p>
          </xdr:txBody>
        </xdr:sp>
      </xdr:grpSp>
      <xdr:grpSp>
        <xdr:nvGrpSpPr>
          <xdr:cNvPr id="283" name="Group 505"/>
          <xdr:cNvGrpSpPr>
            <a:grpSpLocks/>
          </xdr:cNvGrpSpPr>
        </xdr:nvGrpSpPr>
        <xdr:grpSpPr bwMode="auto">
          <a:xfrm>
            <a:off x="2886075" y="83267550"/>
            <a:ext cx="2562225" cy="1857375"/>
            <a:chOff x="673" y="10947"/>
            <a:chExt cx="269" cy="195"/>
          </a:xfrm>
        </xdr:grpSpPr>
        <xdr:sp macro="" textlink="">
          <xdr:nvSpPr>
            <xdr:cNvPr id="284" name="Line 497"/>
            <xdr:cNvSpPr>
              <a:spLocks noChangeShapeType="1"/>
            </xdr:cNvSpPr>
          </xdr:nvSpPr>
          <xdr:spPr bwMode="auto">
            <a:xfrm>
              <a:off x="722" y="10969"/>
              <a:ext cx="0" cy="151"/>
            </a:xfrm>
            <a:prstGeom prst="line">
              <a:avLst/>
            </a:prstGeom>
            <a:noFill/>
            <a:ln w="9525">
              <a:solidFill>
                <a:srgbClr xmlns:mc="http://schemas.openxmlformats.org/markup-compatibility/2006" xmlns:a14="http://schemas.microsoft.com/office/drawing/2010/main" val="000000" mc:Ignorable="a14" a14:legacySpreadsheetColorIndex="64"/>
              </a:solidFill>
              <a:round/>
              <a:headEnd type="arrow" w="lg" len="lg"/>
              <a:tailEnd/>
            </a:ln>
            <a:extLst>
              <a:ext uri="{909E8E84-426E-40DD-AFC4-6F175D3DCCD1}">
                <a14:hiddenFill xmlns:a14="http://schemas.microsoft.com/office/drawing/2010/main">
                  <a:noFill/>
                </a14:hiddenFill>
              </a:ext>
            </a:extLst>
          </xdr:spPr>
        </xdr:sp>
        <xdr:sp macro="" textlink="">
          <xdr:nvSpPr>
            <xdr:cNvPr id="285" name="Line 498"/>
            <xdr:cNvSpPr>
              <a:spLocks noChangeShapeType="1"/>
            </xdr:cNvSpPr>
          </xdr:nvSpPr>
          <xdr:spPr bwMode="auto">
            <a:xfrm>
              <a:off x="715" y="11113"/>
              <a:ext cx="212"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arrow" w="lg" len="lg"/>
            </a:ln>
            <a:extLst>
              <a:ext uri="{909E8E84-426E-40DD-AFC4-6F175D3DCCD1}">
                <a14:hiddenFill xmlns:a14="http://schemas.microsoft.com/office/drawing/2010/main">
                  <a:noFill/>
                </a14:hiddenFill>
              </a:ext>
            </a:extLst>
          </xdr:spPr>
        </xdr:sp>
        <xdr:sp macro="" textlink="">
          <xdr:nvSpPr>
            <xdr:cNvPr id="286" name="Line 499"/>
            <xdr:cNvSpPr>
              <a:spLocks noChangeShapeType="1"/>
            </xdr:cNvSpPr>
          </xdr:nvSpPr>
          <xdr:spPr bwMode="auto">
            <a:xfrm flipV="1">
              <a:off x="722" y="11012"/>
              <a:ext cx="66" cy="101"/>
            </a:xfrm>
            <a:prstGeom prst="line">
              <a:avLst/>
            </a:prstGeom>
            <a:noFill/>
            <a:ln w="317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7" name="Line 500"/>
            <xdr:cNvSpPr>
              <a:spLocks noChangeShapeType="1"/>
            </xdr:cNvSpPr>
          </xdr:nvSpPr>
          <xdr:spPr bwMode="auto">
            <a:xfrm>
              <a:off x="787" y="11012"/>
              <a:ext cx="129" cy="0"/>
            </a:xfrm>
            <a:prstGeom prst="line">
              <a:avLst/>
            </a:prstGeom>
            <a:noFill/>
            <a:ln w="254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8" name="Line 501"/>
            <xdr:cNvSpPr>
              <a:spLocks noChangeShapeType="1"/>
            </xdr:cNvSpPr>
          </xdr:nvSpPr>
          <xdr:spPr bwMode="auto">
            <a:xfrm>
              <a:off x="717" y="11012"/>
              <a:ext cx="71" cy="0"/>
            </a:xfrm>
            <a:prstGeom prst="line">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noFill/>
                </a14:hiddenFill>
              </a:ext>
            </a:extLst>
          </xdr:spPr>
        </xdr:sp>
        <xdr:sp macro="" textlink="">
          <xdr:nvSpPr>
            <xdr:cNvPr id="289" name="Text Box 502"/>
            <xdr:cNvSpPr txBox="1">
              <a:spLocks noChangeArrowheads="1"/>
            </xdr:cNvSpPr>
          </xdr:nvSpPr>
          <xdr:spPr bwMode="auto">
            <a:xfrm>
              <a:off x="915" y="11109"/>
              <a:ext cx="27"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45720" tIns="41148" rIns="0" bIns="0" anchor="t" upright="1"/>
            <a:lstStyle/>
            <a:p>
              <a:pPr algn="l" rtl="0">
                <a:defRPr sz="1000"/>
              </a:pPr>
              <a:r>
                <a:rPr lang="it-IT" sz="2000" b="0" i="0" u="none" strike="noStrike" baseline="0">
                  <a:solidFill>
                    <a:srgbClr val="000000"/>
                  </a:solidFill>
                  <a:latin typeface="Symbol"/>
                </a:rPr>
                <a:t>e</a:t>
              </a:r>
            </a:p>
          </xdr:txBody>
        </xdr:sp>
        <xdr:sp macro="" textlink="">
          <xdr:nvSpPr>
            <xdr:cNvPr id="290" name="Text Box 503"/>
            <xdr:cNvSpPr txBox="1">
              <a:spLocks noChangeArrowheads="1"/>
            </xdr:cNvSpPr>
          </xdr:nvSpPr>
          <xdr:spPr bwMode="auto">
            <a:xfrm>
              <a:off x="690" y="10947"/>
              <a:ext cx="27"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45720" tIns="41148" rIns="0" bIns="0" anchor="t" upright="1"/>
            <a:lstStyle/>
            <a:p>
              <a:pPr algn="l" rtl="0">
                <a:defRPr sz="1000"/>
              </a:pPr>
              <a:r>
                <a:rPr lang="it-IT" sz="2000" b="0" i="0" u="none" strike="noStrike" baseline="0">
                  <a:solidFill>
                    <a:srgbClr val="000000"/>
                  </a:solidFill>
                  <a:latin typeface="Symbol"/>
                </a:rPr>
                <a:t>s</a:t>
              </a:r>
            </a:p>
          </xdr:txBody>
        </xdr:sp>
        <xdr:sp macro="" textlink="">
          <xdr:nvSpPr>
            <xdr:cNvPr id="291" name="Text Box 504"/>
            <xdr:cNvSpPr txBox="1">
              <a:spLocks noChangeArrowheads="1"/>
            </xdr:cNvSpPr>
          </xdr:nvSpPr>
          <xdr:spPr bwMode="auto">
            <a:xfrm>
              <a:off x="673" y="10984"/>
              <a:ext cx="51" cy="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45720" tIns="41148" rIns="0" bIns="0" anchor="t" upright="1"/>
            <a:lstStyle/>
            <a:p>
              <a:pPr algn="l" rtl="0">
                <a:defRPr sz="1000"/>
              </a:pPr>
              <a:r>
                <a:rPr lang="it-IT" sz="2000" b="0" i="0" u="none" strike="noStrike" baseline="0">
                  <a:solidFill>
                    <a:srgbClr val="000000"/>
                  </a:solidFill>
                  <a:latin typeface="Calibri"/>
                </a:rPr>
                <a:t>q</a:t>
              </a:r>
              <a:r>
                <a:rPr lang="it-IT" sz="2000" b="0" i="0" u="none" strike="noStrike" baseline="-25000">
                  <a:solidFill>
                    <a:srgbClr val="000000"/>
                  </a:solidFill>
                  <a:latin typeface="Calibri"/>
                </a:rPr>
                <a:t>lim</a:t>
              </a:r>
            </a:p>
          </xdr:txBody>
        </xdr:sp>
      </xdr:grpSp>
    </xdr:grpSp>
    <xdr:clientData/>
  </xdr:twoCellAnchor>
  <xdr:twoCellAnchor>
    <xdr:from>
      <xdr:col>3</xdr:col>
      <xdr:colOff>495300</xdr:colOff>
      <xdr:row>613</xdr:row>
      <xdr:rowOff>38100</xdr:rowOff>
    </xdr:from>
    <xdr:to>
      <xdr:col>9</xdr:col>
      <xdr:colOff>0</xdr:colOff>
      <xdr:row>625</xdr:row>
      <xdr:rowOff>104775</xdr:rowOff>
    </xdr:to>
    <xdr:grpSp>
      <xdr:nvGrpSpPr>
        <xdr:cNvPr id="292" name="Group 520"/>
        <xdr:cNvGrpSpPr>
          <a:grpSpLocks/>
        </xdr:cNvGrpSpPr>
      </xdr:nvGrpSpPr>
      <xdr:grpSpPr bwMode="auto">
        <a:xfrm>
          <a:off x="2447925" y="121824750"/>
          <a:ext cx="3162300" cy="2390775"/>
          <a:chOff x="597" y="11227"/>
          <a:chExt cx="345" cy="251"/>
        </a:xfrm>
      </xdr:grpSpPr>
      <xdr:sp macro="" textlink="">
        <xdr:nvSpPr>
          <xdr:cNvPr id="293" name="Line 507"/>
          <xdr:cNvSpPr>
            <a:spLocks noChangeShapeType="1"/>
          </xdr:cNvSpPr>
        </xdr:nvSpPr>
        <xdr:spPr bwMode="auto">
          <a:xfrm>
            <a:off x="722" y="11249"/>
            <a:ext cx="1" cy="229"/>
          </a:xfrm>
          <a:prstGeom prst="line">
            <a:avLst/>
          </a:prstGeom>
          <a:noFill/>
          <a:ln w="9525">
            <a:solidFill>
              <a:srgbClr xmlns:mc="http://schemas.openxmlformats.org/markup-compatibility/2006" xmlns:a14="http://schemas.microsoft.com/office/drawing/2010/main" val="000000" mc:Ignorable="a14" a14:legacySpreadsheetColorIndex="64"/>
            </a:solidFill>
            <a:round/>
            <a:headEnd type="arrow" w="lg" len="lg"/>
            <a:tailEnd/>
          </a:ln>
          <a:extLst>
            <a:ext uri="{909E8E84-426E-40DD-AFC4-6F175D3DCCD1}">
              <a14:hiddenFill xmlns:a14="http://schemas.microsoft.com/office/drawing/2010/main">
                <a:noFill/>
              </a14:hiddenFill>
            </a:ext>
          </a:extLst>
        </xdr:spPr>
      </xdr:sp>
      <xdr:sp macro="" textlink="">
        <xdr:nvSpPr>
          <xdr:cNvPr id="294" name="Line 508"/>
          <xdr:cNvSpPr>
            <a:spLocks noChangeShapeType="1"/>
          </xdr:cNvSpPr>
        </xdr:nvSpPr>
        <xdr:spPr bwMode="auto">
          <a:xfrm>
            <a:off x="608" y="11393"/>
            <a:ext cx="3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arrow" w="lg" len="lg"/>
          </a:ln>
          <a:extLst>
            <a:ext uri="{909E8E84-426E-40DD-AFC4-6F175D3DCCD1}">
              <a14:hiddenFill xmlns:a14="http://schemas.microsoft.com/office/drawing/2010/main">
                <a:noFill/>
              </a14:hiddenFill>
            </a:ext>
          </a:extLst>
        </xdr:spPr>
      </xdr:sp>
      <xdr:sp macro="" textlink="">
        <xdr:nvSpPr>
          <xdr:cNvPr id="295" name="Line 509"/>
          <xdr:cNvSpPr>
            <a:spLocks noChangeShapeType="1"/>
          </xdr:cNvSpPr>
        </xdr:nvSpPr>
        <xdr:spPr bwMode="auto">
          <a:xfrm flipV="1">
            <a:off x="681" y="11292"/>
            <a:ext cx="107" cy="161"/>
          </a:xfrm>
          <a:prstGeom prst="line">
            <a:avLst/>
          </a:prstGeom>
          <a:noFill/>
          <a:ln w="317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6" name="Line 510"/>
          <xdr:cNvSpPr>
            <a:spLocks noChangeShapeType="1"/>
          </xdr:cNvSpPr>
        </xdr:nvSpPr>
        <xdr:spPr bwMode="auto">
          <a:xfrm>
            <a:off x="787" y="11292"/>
            <a:ext cx="129" cy="0"/>
          </a:xfrm>
          <a:prstGeom prst="line">
            <a:avLst/>
          </a:prstGeom>
          <a:noFill/>
          <a:ln w="254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7" name="Line 511"/>
          <xdr:cNvSpPr>
            <a:spLocks noChangeShapeType="1"/>
          </xdr:cNvSpPr>
        </xdr:nvSpPr>
        <xdr:spPr bwMode="auto">
          <a:xfrm>
            <a:off x="717" y="11292"/>
            <a:ext cx="71" cy="0"/>
          </a:xfrm>
          <a:prstGeom prst="line">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noFill/>
              </a14:hiddenFill>
            </a:ext>
          </a:extLst>
        </xdr:spPr>
      </xdr:sp>
      <xdr:sp macro="" textlink="">
        <xdr:nvSpPr>
          <xdr:cNvPr id="298" name="Text Box 512"/>
          <xdr:cNvSpPr txBox="1">
            <a:spLocks noChangeArrowheads="1"/>
          </xdr:cNvSpPr>
        </xdr:nvSpPr>
        <xdr:spPr bwMode="auto">
          <a:xfrm>
            <a:off x="915" y="11389"/>
            <a:ext cx="27"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45720" tIns="41148" rIns="0" bIns="0" anchor="t" upright="1"/>
          <a:lstStyle/>
          <a:p>
            <a:pPr algn="l" rtl="0">
              <a:defRPr sz="1000"/>
            </a:pPr>
            <a:r>
              <a:rPr lang="it-IT" sz="2000" b="0" i="0" u="none" strike="noStrike" baseline="0">
                <a:solidFill>
                  <a:srgbClr val="000000"/>
                </a:solidFill>
                <a:latin typeface="Symbol"/>
              </a:rPr>
              <a:t>e</a:t>
            </a:r>
          </a:p>
        </xdr:txBody>
      </xdr:sp>
      <xdr:sp macro="" textlink="">
        <xdr:nvSpPr>
          <xdr:cNvPr id="299" name="Text Box 513"/>
          <xdr:cNvSpPr txBox="1">
            <a:spLocks noChangeArrowheads="1"/>
          </xdr:cNvSpPr>
        </xdr:nvSpPr>
        <xdr:spPr bwMode="auto">
          <a:xfrm>
            <a:off x="690" y="11227"/>
            <a:ext cx="27"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45720" tIns="41148" rIns="0" bIns="0" anchor="t" upright="1"/>
          <a:lstStyle/>
          <a:p>
            <a:pPr algn="l" rtl="0">
              <a:defRPr sz="1000"/>
            </a:pPr>
            <a:r>
              <a:rPr lang="it-IT" sz="2000" b="0" i="0" u="none" strike="noStrike" baseline="0">
                <a:solidFill>
                  <a:srgbClr val="000000"/>
                </a:solidFill>
                <a:latin typeface="Symbol"/>
              </a:rPr>
              <a:t>s</a:t>
            </a:r>
          </a:p>
        </xdr:txBody>
      </xdr:sp>
      <xdr:sp macro="" textlink="">
        <xdr:nvSpPr>
          <xdr:cNvPr id="300" name="Line 515"/>
          <xdr:cNvSpPr>
            <a:spLocks noChangeShapeType="1"/>
          </xdr:cNvSpPr>
        </xdr:nvSpPr>
        <xdr:spPr bwMode="auto">
          <a:xfrm>
            <a:off x="597" y="11452"/>
            <a:ext cx="86" cy="1"/>
          </a:xfrm>
          <a:prstGeom prst="line">
            <a:avLst/>
          </a:prstGeom>
          <a:noFill/>
          <a:ln w="254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1" name="Line 516"/>
          <xdr:cNvSpPr>
            <a:spLocks noChangeShapeType="1"/>
          </xdr:cNvSpPr>
        </xdr:nvSpPr>
        <xdr:spPr bwMode="auto">
          <a:xfrm>
            <a:off x="658" y="11452"/>
            <a:ext cx="71" cy="0"/>
          </a:xfrm>
          <a:prstGeom prst="line">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noFill/>
              </a14:hiddenFill>
            </a:ext>
          </a:extLst>
        </xdr:spPr>
      </xdr:sp>
      <xdr:sp macro="" textlink="">
        <xdr:nvSpPr>
          <xdr:cNvPr id="302" name="Text Box 518"/>
          <xdr:cNvSpPr txBox="1">
            <a:spLocks noChangeArrowheads="1"/>
          </xdr:cNvSpPr>
        </xdr:nvSpPr>
        <xdr:spPr bwMode="auto">
          <a:xfrm>
            <a:off x="729" y="11427"/>
            <a:ext cx="41" cy="4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45720" tIns="41148" rIns="0" bIns="0" anchor="t" upright="1"/>
          <a:lstStyle/>
          <a:p>
            <a:pPr algn="l" rtl="0">
              <a:defRPr sz="1000"/>
            </a:pPr>
            <a:r>
              <a:rPr lang="it-IT" sz="2000" b="0" i="0" u="none" strike="noStrike" baseline="0">
                <a:solidFill>
                  <a:srgbClr val="000000"/>
                </a:solidFill>
                <a:latin typeface="Symbol"/>
              </a:rPr>
              <a:t>s</a:t>
            </a:r>
            <a:r>
              <a:rPr lang="it-IT" sz="2000" b="0" i="0" u="none" strike="noStrike" baseline="-25000">
                <a:solidFill>
                  <a:srgbClr val="000000"/>
                </a:solidFill>
                <a:latin typeface="Calibri"/>
              </a:rPr>
              <a:t>t</a:t>
            </a:r>
          </a:p>
        </xdr:txBody>
      </xdr:sp>
      <xdr:sp macro="" textlink="">
        <xdr:nvSpPr>
          <xdr:cNvPr id="303" name="Text Box 519"/>
          <xdr:cNvSpPr txBox="1">
            <a:spLocks noChangeArrowheads="1"/>
          </xdr:cNvSpPr>
        </xdr:nvSpPr>
        <xdr:spPr bwMode="auto">
          <a:xfrm>
            <a:off x="687" y="11267"/>
            <a:ext cx="41" cy="4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45720" tIns="41148" rIns="0" bIns="0" anchor="t" upright="1"/>
          <a:lstStyle/>
          <a:p>
            <a:pPr algn="l" rtl="0">
              <a:defRPr sz="1000"/>
            </a:pPr>
            <a:r>
              <a:rPr lang="it-IT" sz="2000" b="0" i="0" u="none" strike="noStrike" baseline="0">
                <a:solidFill>
                  <a:srgbClr val="000000"/>
                </a:solidFill>
                <a:latin typeface="Symbol"/>
              </a:rPr>
              <a:t>s</a:t>
            </a:r>
            <a:r>
              <a:rPr lang="it-IT" sz="2000" b="0" i="0" u="none" strike="noStrike" baseline="-25000">
                <a:solidFill>
                  <a:srgbClr val="000000"/>
                </a:solidFill>
                <a:latin typeface="Calibri"/>
              </a:rPr>
              <a:t>c</a:t>
            </a:r>
          </a:p>
        </xdr:txBody>
      </xdr:sp>
    </xdr:grpSp>
    <xdr:clientData/>
  </xdr:twoCellAnchor>
  <xdr:twoCellAnchor>
    <xdr:from>
      <xdr:col>0</xdr:col>
      <xdr:colOff>47625</xdr:colOff>
      <xdr:row>712</xdr:row>
      <xdr:rowOff>19050</xdr:rowOff>
    </xdr:from>
    <xdr:to>
      <xdr:col>3</xdr:col>
      <xdr:colOff>257175</xdr:colOff>
      <xdr:row>729</xdr:row>
      <xdr:rowOff>114300</xdr:rowOff>
    </xdr:to>
    <xdr:grpSp>
      <xdr:nvGrpSpPr>
        <xdr:cNvPr id="304" name="Group 465"/>
        <xdr:cNvGrpSpPr>
          <a:grpSpLocks/>
        </xdr:cNvGrpSpPr>
      </xdr:nvGrpSpPr>
      <xdr:grpSpPr bwMode="auto">
        <a:xfrm>
          <a:off x="47625" y="143179800"/>
          <a:ext cx="2162175" cy="3790950"/>
          <a:chOff x="207" y="16905"/>
          <a:chExt cx="227" cy="350"/>
        </a:xfrm>
      </xdr:grpSpPr>
      <xdr:sp macro="" textlink="">
        <xdr:nvSpPr>
          <xdr:cNvPr id="305" name="Rectangle 454"/>
          <xdr:cNvSpPr>
            <a:spLocks noChangeArrowheads="1"/>
          </xdr:cNvSpPr>
        </xdr:nvSpPr>
        <xdr:spPr bwMode="auto">
          <a:xfrm>
            <a:off x="301" y="16937"/>
            <a:ext cx="77" cy="38"/>
          </a:xfrm>
          <a:prstGeom prst="rect">
            <a:avLst/>
          </a:prstGeom>
          <a:solidFill>
            <a:srgbClr xmlns:mc="http://schemas.openxmlformats.org/markup-compatibility/2006" xmlns:a14="http://schemas.microsoft.com/office/drawing/2010/main" val="C0C0C0" mc:Ignorable="a14" a14:legacySpreadsheetColorIndex="22"/>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306" name="Rectangle 455" descr="Linee orizzontali chiare"/>
          <xdr:cNvSpPr>
            <a:spLocks noChangeArrowheads="1"/>
          </xdr:cNvSpPr>
        </xdr:nvSpPr>
        <xdr:spPr bwMode="auto">
          <a:xfrm>
            <a:off x="243" y="16974"/>
            <a:ext cx="191" cy="281"/>
          </a:xfrm>
          <a:prstGeom prst="rect">
            <a:avLst/>
          </a:prstGeom>
          <a:pattFill prst="ltHorz">
            <a:fgClr>
              <a:srgbClr xmlns:mc="http://schemas.openxmlformats.org/markup-compatibility/2006" xmlns:a14="http://schemas.microsoft.com/office/drawing/2010/main" val="993300" mc:Ignorable="a14" a14:legacySpreadsheetColorIndex="60"/>
            </a:fgClr>
            <a:bgClr>
              <a:srgbClr val="FFFFFF"/>
            </a:bgClr>
          </a:patt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307" name="Rectangle 456"/>
          <xdr:cNvSpPr>
            <a:spLocks noChangeArrowheads="1"/>
          </xdr:cNvSpPr>
        </xdr:nvSpPr>
        <xdr:spPr bwMode="auto">
          <a:xfrm>
            <a:off x="330" y="16976"/>
            <a:ext cx="18" cy="251"/>
          </a:xfrm>
          <a:prstGeom prst="rect">
            <a:avLst/>
          </a:prstGeom>
          <a:gradFill rotWithShape="1">
            <a:gsLst>
              <a:gs pos="0">
                <a:srgbClr xmlns:mc="http://schemas.openxmlformats.org/markup-compatibility/2006" xmlns:a14="http://schemas.microsoft.com/office/drawing/2010/main" val="C0C0C0" mc:Ignorable="a14" a14:legacySpreadsheetColorIndex="22"/>
              </a:gs>
              <a:gs pos="100000">
                <a:srgbClr xmlns:mc="http://schemas.openxmlformats.org/markup-compatibility/2006" xmlns:a14="http://schemas.microsoft.com/office/drawing/2010/main" val="595959" mc:Ignorable="a14" a14:legacySpreadsheetColorIndex="22">
                  <a:gamma/>
                  <a:shade val="46275"/>
                  <a:invGamma/>
                </a:srgbClr>
              </a:gs>
            </a:gsLst>
            <a:lin ang="0" scaled="1"/>
          </a:gra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308" name="Line 457"/>
          <xdr:cNvSpPr>
            <a:spLocks noChangeShapeType="1"/>
          </xdr:cNvSpPr>
        </xdr:nvSpPr>
        <xdr:spPr bwMode="auto">
          <a:xfrm>
            <a:off x="314" y="16931"/>
            <a:ext cx="5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sp macro="" textlink="">
        <xdr:nvSpPr>
          <xdr:cNvPr id="309" name="Text Box 458"/>
          <xdr:cNvSpPr txBox="1">
            <a:spLocks noChangeArrowheads="1"/>
          </xdr:cNvSpPr>
        </xdr:nvSpPr>
        <xdr:spPr bwMode="auto">
          <a:xfrm>
            <a:off x="329" y="16905"/>
            <a:ext cx="28" cy="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0" anchor="t" upright="1"/>
          <a:lstStyle/>
          <a:p>
            <a:pPr algn="l" rtl="0">
              <a:defRPr sz="1000"/>
            </a:pPr>
            <a:r>
              <a:rPr lang="it-IT" sz="1400" b="0" i="0" u="none" strike="noStrike" baseline="0">
                <a:solidFill>
                  <a:srgbClr val="000000"/>
                </a:solidFill>
                <a:latin typeface="Calibri"/>
              </a:rPr>
              <a:t>H</a:t>
            </a:r>
            <a:r>
              <a:rPr lang="it-IT" sz="1400" b="0" i="0" u="none" strike="noStrike" baseline="-25000">
                <a:solidFill>
                  <a:srgbClr val="000000"/>
                </a:solidFill>
                <a:latin typeface="Calibri"/>
              </a:rPr>
              <a:t>d</a:t>
            </a:r>
          </a:p>
        </xdr:txBody>
      </xdr:sp>
      <xdr:sp macro="" textlink="">
        <xdr:nvSpPr>
          <xdr:cNvPr id="310" name="Text Box 459"/>
          <xdr:cNvSpPr txBox="1">
            <a:spLocks noChangeArrowheads="1"/>
          </xdr:cNvSpPr>
        </xdr:nvSpPr>
        <xdr:spPr bwMode="auto">
          <a:xfrm>
            <a:off x="385" y="17085"/>
            <a:ext cx="28" cy="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0" anchor="t" upright="1"/>
          <a:lstStyle/>
          <a:p>
            <a:pPr algn="l" rtl="0">
              <a:defRPr sz="1000"/>
            </a:pPr>
            <a:r>
              <a:rPr lang="it-IT" sz="1400" b="0" i="0" u="none" strike="noStrike" baseline="0">
                <a:solidFill>
                  <a:srgbClr val="000000"/>
                </a:solidFill>
                <a:latin typeface="Calibri"/>
              </a:rPr>
              <a:t>L</a:t>
            </a:r>
          </a:p>
        </xdr:txBody>
      </xdr:sp>
      <xdr:sp macro="" textlink="">
        <xdr:nvSpPr>
          <xdr:cNvPr id="311" name="Line 460"/>
          <xdr:cNvSpPr>
            <a:spLocks noChangeShapeType="1"/>
          </xdr:cNvSpPr>
        </xdr:nvSpPr>
        <xdr:spPr bwMode="auto">
          <a:xfrm flipH="1">
            <a:off x="387" y="16975"/>
            <a:ext cx="2" cy="252"/>
          </a:xfrm>
          <a:prstGeom prst="line">
            <a:avLst/>
          </a:prstGeom>
          <a:noFill/>
          <a:ln w="9525">
            <a:solidFill>
              <a:srgbClr xmlns:mc="http://schemas.openxmlformats.org/markup-compatibility/2006" xmlns:a14="http://schemas.microsoft.com/office/drawing/2010/main" val="000000" mc:Ignorable="a14" a14:legacySpreadsheetColorIndex="64"/>
            </a:solidFill>
            <a:round/>
            <a:headEnd type="arrow" w="sm" len="sm"/>
            <a:tailEnd type="arrow" w="sm" len="sm"/>
          </a:ln>
          <a:extLst>
            <a:ext uri="{909E8E84-426E-40DD-AFC4-6F175D3DCCD1}">
              <a14:hiddenFill xmlns:a14="http://schemas.microsoft.com/office/drawing/2010/main">
                <a:noFill/>
              </a14:hiddenFill>
            </a:ext>
          </a:extLst>
        </xdr:spPr>
      </xdr:sp>
      <xdr:sp macro="" textlink="">
        <xdr:nvSpPr>
          <xdr:cNvPr id="312" name="Text Box 461"/>
          <xdr:cNvSpPr txBox="1">
            <a:spLocks noChangeArrowheads="1"/>
          </xdr:cNvSpPr>
        </xdr:nvSpPr>
        <xdr:spPr bwMode="auto">
          <a:xfrm>
            <a:off x="331" y="17057"/>
            <a:ext cx="28" cy="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0" anchor="t" upright="1"/>
          <a:lstStyle/>
          <a:p>
            <a:pPr algn="l" rtl="0">
              <a:defRPr sz="1000"/>
            </a:pPr>
            <a:r>
              <a:rPr lang="it-IT" sz="1400" b="0" i="0" u="none" strike="noStrike" baseline="0">
                <a:solidFill>
                  <a:srgbClr val="000000"/>
                </a:solidFill>
                <a:latin typeface="Calibri"/>
              </a:rPr>
              <a:t>d</a:t>
            </a:r>
          </a:p>
        </xdr:txBody>
      </xdr:sp>
      <xdr:sp macro="" textlink="">
        <xdr:nvSpPr>
          <xdr:cNvPr id="313" name="Line 462"/>
          <xdr:cNvSpPr>
            <a:spLocks noChangeShapeType="1"/>
          </xdr:cNvSpPr>
        </xdr:nvSpPr>
        <xdr:spPr bwMode="auto">
          <a:xfrm>
            <a:off x="321" y="17072"/>
            <a:ext cx="8"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sp macro="" textlink="">
        <xdr:nvSpPr>
          <xdr:cNvPr id="314" name="Line 463"/>
          <xdr:cNvSpPr>
            <a:spLocks noChangeShapeType="1"/>
          </xdr:cNvSpPr>
        </xdr:nvSpPr>
        <xdr:spPr bwMode="auto">
          <a:xfrm flipH="1">
            <a:off x="348" y="17073"/>
            <a:ext cx="8"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sp macro="" textlink="">
        <xdr:nvSpPr>
          <xdr:cNvPr id="315" name="Text Box 464"/>
          <xdr:cNvSpPr txBox="1">
            <a:spLocks noChangeArrowheads="1"/>
          </xdr:cNvSpPr>
        </xdr:nvSpPr>
        <xdr:spPr bwMode="auto">
          <a:xfrm>
            <a:off x="207" y="17095"/>
            <a:ext cx="117" cy="28"/>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0" anchor="t" upright="1"/>
          <a:lstStyle/>
          <a:p>
            <a:pPr algn="l" rtl="0">
              <a:defRPr sz="1000"/>
            </a:pPr>
            <a:r>
              <a:rPr lang="it-IT" sz="1400" b="0" i="0" u="none" strike="noStrike" baseline="0">
                <a:solidFill>
                  <a:srgbClr val="000000"/>
                </a:solidFill>
                <a:latin typeface="Calibri"/>
              </a:rPr>
              <a:t>Argilla satura</a:t>
            </a:r>
          </a:p>
        </xdr:txBody>
      </xdr:sp>
    </xdr:grpSp>
    <xdr:clientData/>
  </xdr:twoCellAnchor>
  <mc:AlternateContent xmlns:mc="http://schemas.openxmlformats.org/markup-compatibility/2006">
    <mc:Choice xmlns:a14="http://schemas.microsoft.com/office/drawing/2010/main" Requires="a14">
      <xdr:twoCellAnchor>
        <xdr:from>
          <xdr:col>0</xdr:col>
          <xdr:colOff>9525</xdr:colOff>
          <xdr:row>743</xdr:row>
          <xdr:rowOff>19050</xdr:rowOff>
        </xdr:from>
        <xdr:to>
          <xdr:col>5</xdr:col>
          <xdr:colOff>476250</xdr:colOff>
          <xdr:row>745</xdr:row>
          <xdr:rowOff>161925</xdr:rowOff>
        </xdr:to>
        <xdr:sp macro="" textlink="">
          <xdr:nvSpPr>
            <xdr:cNvPr id="5121" name="Object 1" hidden="1">
              <a:extLst>
                <a:ext uri="{63B3BB69-23CF-44E3-9099-C40C66FF867C}">
                  <a14:compatExt spid="_x0000_s5121"/>
                </a:ext>
              </a:extLst>
            </xdr:cNvPr>
            <xdr:cNvSpPr/>
          </xdr:nvSpPr>
          <xdr:spPr bwMode="auto">
            <a:xfrm>
              <a:off x="0" y="0"/>
              <a:ext cx="0" cy="0"/>
            </a:xfrm>
            <a:prstGeom prst="rect">
              <a:avLst/>
            </a:prstGeom>
            <a:solidFill>
              <a:srgbClr val="FFFFFF"/>
            </a:solidFill>
          </xdr:spPr>
        </xdr:sp>
        <xdr:clientData/>
      </xdr:twoCellAnchor>
    </mc:Choice>
    <mc:Fallback/>
  </mc:AlternateContent>
  <xdr:twoCellAnchor editAs="oneCell">
    <xdr:from>
      <xdr:col>4</xdr:col>
      <xdr:colOff>301228</xdr:colOff>
      <xdr:row>759</xdr:row>
      <xdr:rowOff>9524</xdr:rowOff>
    </xdr:from>
    <xdr:to>
      <xdr:col>7</xdr:col>
      <xdr:colOff>447675</xdr:colOff>
      <xdr:row>770</xdr:row>
      <xdr:rowOff>104774</xdr:rowOff>
    </xdr:to>
    <xdr:pic>
      <xdr:nvPicPr>
        <xdr:cNvPr id="317" name="Picture 468"/>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2920603" y="139617449"/>
          <a:ext cx="2003822" cy="2200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85725</xdr:colOff>
      <xdr:row>811</xdr:row>
      <xdr:rowOff>95250</xdr:rowOff>
    </xdr:from>
    <xdr:to>
      <xdr:col>2</xdr:col>
      <xdr:colOff>185737</xdr:colOff>
      <xdr:row>828</xdr:row>
      <xdr:rowOff>38100</xdr:rowOff>
    </xdr:to>
    <xdr:pic>
      <xdr:nvPicPr>
        <xdr:cNvPr id="318" name="Picture 482"/>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85725" y="180803550"/>
          <a:ext cx="1466850" cy="3124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485775</xdr:colOff>
      <xdr:row>3</xdr:row>
      <xdr:rowOff>171450</xdr:rowOff>
    </xdr:from>
    <xdr:to>
      <xdr:col>6</xdr:col>
      <xdr:colOff>333375</xdr:colOff>
      <xdr:row>16</xdr:row>
      <xdr:rowOff>104775</xdr:rowOff>
    </xdr:to>
    <xdr:grpSp>
      <xdr:nvGrpSpPr>
        <xdr:cNvPr id="2" name="Group 40"/>
        <xdr:cNvGrpSpPr>
          <a:grpSpLocks/>
        </xdr:cNvGrpSpPr>
      </xdr:nvGrpSpPr>
      <xdr:grpSpPr bwMode="auto">
        <a:xfrm>
          <a:off x="485775" y="742950"/>
          <a:ext cx="3505200" cy="2409825"/>
          <a:chOff x="51" y="18"/>
          <a:chExt cx="368" cy="253"/>
        </a:xfrm>
      </xdr:grpSpPr>
      <xdr:sp macro="" textlink="">
        <xdr:nvSpPr>
          <xdr:cNvPr id="3" name="Rectangle 2" descr="10%"/>
          <xdr:cNvSpPr>
            <a:spLocks noChangeArrowheads="1"/>
          </xdr:cNvSpPr>
        </xdr:nvSpPr>
        <xdr:spPr bwMode="auto">
          <a:xfrm>
            <a:off x="52" y="55"/>
            <a:ext cx="367" cy="216"/>
          </a:xfrm>
          <a:prstGeom prst="rect">
            <a:avLst/>
          </a:prstGeom>
          <a:pattFill prst="pct10">
            <a:fgClr>
              <a:srgbClr val="000000"/>
            </a:fgClr>
            <a:bgClr>
              <a:srgbClr val="FFFFFF"/>
            </a:bgClr>
          </a:patt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4" name="Rectangle 3"/>
          <xdr:cNvSpPr>
            <a:spLocks noChangeArrowheads="1"/>
          </xdr:cNvSpPr>
        </xdr:nvSpPr>
        <xdr:spPr bwMode="auto">
          <a:xfrm>
            <a:off x="115" y="55"/>
            <a:ext cx="192" cy="142"/>
          </a:xfrm>
          <a:prstGeom prst="rect">
            <a:avLst/>
          </a:prstGeom>
          <a:solidFill>
            <a:srgbClr xmlns:mc="http://schemas.openxmlformats.org/markup-compatibility/2006" xmlns:a14="http://schemas.microsoft.com/office/drawing/2010/main" val="C0C0C0" mc:Ignorable="a14" a14:legacySpreadsheetColorIndex="22"/>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5" name="Rectangle 4"/>
          <xdr:cNvSpPr>
            <a:spLocks noChangeArrowheads="1"/>
          </xdr:cNvSpPr>
        </xdr:nvSpPr>
        <xdr:spPr bwMode="auto">
          <a:xfrm>
            <a:off x="132" y="55"/>
            <a:ext cx="158" cy="117"/>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6" name="Rectangle 5"/>
          <xdr:cNvSpPr>
            <a:spLocks noChangeArrowheads="1"/>
          </xdr:cNvSpPr>
        </xdr:nvSpPr>
        <xdr:spPr bwMode="auto">
          <a:xfrm>
            <a:off x="132" y="70"/>
            <a:ext cx="158" cy="102"/>
          </a:xfrm>
          <a:prstGeom prst="rect">
            <a:avLst/>
          </a:prstGeom>
          <a:solidFill>
            <a:schemeClr val="accent5">
              <a:lumMod val="40000"/>
              <a:lumOff val="60000"/>
            </a:schemeClr>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7" name="Rectangle 6"/>
          <xdr:cNvSpPr>
            <a:spLocks noChangeArrowheads="1"/>
          </xdr:cNvSpPr>
        </xdr:nvSpPr>
        <xdr:spPr bwMode="auto">
          <a:xfrm>
            <a:off x="133" y="50"/>
            <a:ext cx="157" cy="9"/>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8" name="Line 7"/>
          <xdr:cNvSpPr>
            <a:spLocks noChangeShapeType="1"/>
          </xdr:cNvSpPr>
        </xdr:nvSpPr>
        <xdr:spPr bwMode="auto">
          <a:xfrm>
            <a:off x="51" y="55"/>
            <a:ext cx="6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 name="Line 8"/>
          <xdr:cNvSpPr>
            <a:spLocks noChangeShapeType="1"/>
          </xdr:cNvSpPr>
        </xdr:nvSpPr>
        <xdr:spPr bwMode="auto">
          <a:xfrm>
            <a:off x="307" y="55"/>
            <a:ext cx="108"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 name="Line 10"/>
          <xdr:cNvSpPr>
            <a:spLocks noChangeShapeType="1"/>
          </xdr:cNvSpPr>
        </xdr:nvSpPr>
        <xdr:spPr bwMode="auto">
          <a:xfrm>
            <a:off x="260" y="64"/>
            <a:ext cx="0" cy="6"/>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sp macro="" textlink="">
        <xdr:nvSpPr>
          <xdr:cNvPr id="11" name="Line 11"/>
          <xdr:cNvSpPr>
            <a:spLocks noChangeShapeType="1"/>
          </xdr:cNvSpPr>
        </xdr:nvSpPr>
        <xdr:spPr bwMode="auto">
          <a:xfrm>
            <a:off x="240" y="74"/>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 name="Line 12"/>
          <xdr:cNvSpPr>
            <a:spLocks noChangeShapeType="1"/>
          </xdr:cNvSpPr>
        </xdr:nvSpPr>
        <xdr:spPr bwMode="auto">
          <a:xfrm>
            <a:off x="250" y="78"/>
            <a:ext cx="23"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 name="Line 13"/>
          <xdr:cNvSpPr>
            <a:spLocks noChangeShapeType="1"/>
          </xdr:cNvSpPr>
        </xdr:nvSpPr>
        <xdr:spPr bwMode="auto">
          <a:xfrm>
            <a:off x="259" y="85"/>
            <a:ext cx="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 name="Line 14"/>
          <xdr:cNvSpPr>
            <a:spLocks noChangeShapeType="1"/>
          </xdr:cNvSpPr>
        </xdr:nvSpPr>
        <xdr:spPr bwMode="auto">
          <a:xfrm>
            <a:off x="393" y="50"/>
            <a:ext cx="0" cy="6"/>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sp macro="" textlink="">
        <xdr:nvSpPr>
          <xdr:cNvPr id="15" name="Line 15"/>
          <xdr:cNvSpPr>
            <a:spLocks noChangeShapeType="1"/>
          </xdr:cNvSpPr>
        </xdr:nvSpPr>
        <xdr:spPr bwMode="auto">
          <a:xfrm>
            <a:off x="374" y="59"/>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 name="Line 16"/>
          <xdr:cNvSpPr>
            <a:spLocks noChangeShapeType="1"/>
          </xdr:cNvSpPr>
        </xdr:nvSpPr>
        <xdr:spPr bwMode="auto">
          <a:xfrm>
            <a:off x="383" y="63"/>
            <a:ext cx="23"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 name="Line 17"/>
          <xdr:cNvSpPr>
            <a:spLocks noChangeShapeType="1"/>
          </xdr:cNvSpPr>
        </xdr:nvSpPr>
        <xdr:spPr bwMode="auto">
          <a:xfrm>
            <a:off x="392" y="69"/>
            <a:ext cx="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 name="Line 18"/>
          <xdr:cNvSpPr>
            <a:spLocks noChangeShapeType="1"/>
          </xdr:cNvSpPr>
        </xdr:nvSpPr>
        <xdr:spPr bwMode="auto">
          <a:xfrm>
            <a:off x="131" y="47"/>
            <a:ext cx="15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type="arrow" w="sm" len="sm"/>
            <a:tailEnd type="arrow" w="sm" len="sm"/>
          </a:ln>
          <a:extLst>
            <a:ext uri="{909E8E84-426E-40DD-AFC4-6F175D3DCCD1}">
              <a14:hiddenFill xmlns:a14="http://schemas.microsoft.com/office/drawing/2010/main">
                <a:noFill/>
              </a14:hiddenFill>
            </a:ext>
          </a:extLst>
        </xdr:spPr>
      </xdr:sp>
      <xdr:sp macro="" textlink="">
        <xdr:nvSpPr>
          <xdr:cNvPr id="19" name="Text Box 19"/>
          <xdr:cNvSpPr txBox="1">
            <a:spLocks noChangeArrowheads="1"/>
          </xdr:cNvSpPr>
        </xdr:nvSpPr>
        <xdr:spPr bwMode="auto">
          <a:xfrm>
            <a:off x="189" y="36"/>
            <a:ext cx="44" cy="2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it-IT" sz="1000" b="0" i="0" u="none" strike="noStrike" baseline="0">
                <a:solidFill>
                  <a:srgbClr val="000000"/>
                </a:solidFill>
                <a:latin typeface="Times New Roman"/>
                <a:cs typeface="Times New Roman"/>
              </a:rPr>
              <a:t>Bi x Li</a:t>
            </a:r>
          </a:p>
        </xdr:txBody>
      </xdr:sp>
      <xdr:sp macro="" textlink="">
        <xdr:nvSpPr>
          <xdr:cNvPr id="20" name="Line 20"/>
          <xdr:cNvSpPr>
            <a:spLocks noChangeShapeType="1"/>
          </xdr:cNvSpPr>
        </xdr:nvSpPr>
        <xdr:spPr bwMode="auto">
          <a:xfrm>
            <a:off x="116" y="26"/>
            <a:ext cx="19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type="arrow" w="sm" len="sm"/>
            <a:tailEnd type="arrow" w="sm" len="sm"/>
          </a:ln>
          <a:extLst>
            <a:ext uri="{909E8E84-426E-40DD-AFC4-6F175D3DCCD1}">
              <a14:hiddenFill xmlns:a14="http://schemas.microsoft.com/office/drawing/2010/main">
                <a:noFill/>
              </a14:hiddenFill>
            </a:ext>
          </a:extLst>
        </xdr:spPr>
      </xdr:sp>
      <xdr:sp macro="" textlink="">
        <xdr:nvSpPr>
          <xdr:cNvPr id="21" name="Text Box 21"/>
          <xdr:cNvSpPr txBox="1">
            <a:spLocks noChangeArrowheads="1"/>
          </xdr:cNvSpPr>
        </xdr:nvSpPr>
        <xdr:spPr bwMode="auto">
          <a:xfrm>
            <a:off x="195" y="18"/>
            <a:ext cx="49" cy="2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it-IT" sz="1000" b="0" i="0" u="none" strike="noStrike" baseline="0">
                <a:solidFill>
                  <a:srgbClr val="000000"/>
                </a:solidFill>
                <a:latin typeface="Times New Roman"/>
                <a:cs typeface="Times New Roman"/>
              </a:rPr>
              <a:t>Be x Le</a:t>
            </a:r>
          </a:p>
        </xdr:txBody>
      </xdr:sp>
      <xdr:sp macro="" textlink="">
        <xdr:nvSpPr>
          <xdr:cNvPr id="22" name="Line 22"/>
          <xdr:cNvSpPr>
            <a:spLocks noChangeShapeType="1"/>
          </xdr:cNvSpPr>
        </xdr:nvSpPr>
        <xdr:spPr bwMode="auto">
          <a:xfrm>
            <a:off x="158" y="70"/>
            <a:ext cx="0" cy="102"/>
          </a:xfrm>
          <a:prstGeom prst="line">
            <a:avLst/>
          </a:prstGeom>
          <a:noFill/>
          <a:ln w="9525">
            <a:solidFill>
              <a:srgbClr xmlns:mc="http://schemas.openxmlformats.org/markup-compatibility/2006" xmlns:a14="http://schemas.microsoft.com/office/drawing/2010/main" val="000000" mc:Ignorable="a14" a14:legacySpreadsheetColorIndex="64"/>
            </a:solidFill>
            <a:round/>
            <a:headEnd type="arrow" w="sm" len="sm"/>
            <a:tailEnd type="arrow" w="sm" len="sm"/>
          </a:ln>
          <a:extLst>
            <a:ext uri="{909E8E84-426E-40DD-AFC4-6F175D3DCCD1}">
              <a14:hiddenFill xmlns:a14="http://schemas.microsoft.com/office/drawing/2010/main">
                <a:noFill/>
              </a14:hiddenFill>
            </a:ext>
          </a:extLst>
        </xdr:spPr>
      </xdr:sp>
      <xdr:sp macro="" textlink="">
        <xdr:nvSpPr>
          <xdr:cNvPr id="23" name="Text Box 23"/>
          <xdr:cNvSpPr txBox="1">
            <a:spLocks noChangeArrowheads="1"/>
          </xdr:cNvSpPr>
        </xdr:nvSpPr>
        <xdr:spPr bwMode="auto">
          <a:xfrm>
            <a:off x="136" y="109"/>
            <a:ext cx="26" cy="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it-IT" sz="1000" b="0" i="0" u="none" strike="noStrike" baseline="0">
                <a:solidFill>
                  <a:srgbClr val="000000"/>
                </a:solidFill>
                <a:latin typeface="Times New Roman"/>
                <a:cs typeface="Times New Roman"/>
              </a:rPr>
              <a:t>Hw</a:t>
            </a:r>
          </a:p>
        </xdr:txBody>
      </xdr:sp>
      <xdr:sp macro="" textlink="">
        <xdr:nvSpPr>
          <xdr:cNvPr id="24" name="Line 25"/>
          <xdr:cNvSpPr>
            <a:spLocks noChangeShapeType="1"/>
          </xdr:cNvSpPr>
        </xdr:nvSpPr>
        <xdr:spPr bwMode="auto">
          <a:xfrm>
            <a:off x="325" y="55"/>
            <a:ext cx="0" cy="118"/>
          </a:xfrm>
          <a:prstGeom prst="line">
            <a:avLst/>
          </a:prstGeom>
          <a:noFill/>
          <a:ln w="9525">
            <a:solidFill>
              <a:srgbClr xmlns:mc="http://schemas.openxmlformats.org/markup-compatibility/2006" xmlns:a14="http://schemas.microsoft.com/office/drawing/2010/main" val="000000" mc:Ignorable="a14" a14:legacySpreadsheetColorIndex="64"/>
            </a:solidFill>
            <a:round/>
            <a:headEnd type="arrow" w="sm" len="sm"/>
            <a:tailEnd type="arrow" w="sm" len="sm"/>
          </a:ln>
          <a:extLst>
            <a:ext uri="{909E8E84-426E-40DD-AFC4-6F175D3DCCD1}">
              <a14:hiddenFill xmlns:a14="http://schemas.microsoft.com/office/drawing/2010/main">
                <a:noFill/>
              </a14:hiddenFill>
            </a:ext>
          </a:extLst>
        </xdr:spPr>
      </xdr:sp>
      <xdr:sp macro="" textlink="">
        <xdr:nvSpPr>
          <xdr:cNvPr id="25" name="Text Box 26"/>
          <xdr:cNvSpPr txBox="1">
            <a:spLocks noChangeArrowheads="1"/>
          </xdr:cNvSpPr>
        </xdr:nvSpPr>
        <xdr:spPr bwMode="auto">
          <a:xfrm>
            <a:off x="316" y="103"/>
            <a:ext cx="23" cy="2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it-IT" sz="1000" b="0" i="0" u="none" strike="noStrike" baseline="0">
                <a:solidFill>
                  <a:srgbClr val="000000"/>
                </a:solidFill>
                <a:latin typeface="Times New Roman"/>
                <a:cs typeface="Times New Roman"/>
              </a:rPr>
              <a:t>Hi</a:t>
            </a:r>
          </a:p>
        </xdr:txBody>
      </xdr:sp>
      <xdr:sp macro="" textlink="">
        <xdr:nvSpPr>
          <xdr:cNvPr id="26" name="Line 27"/>
          <xdr:cNvSpPr>
            <a:spLocks noChangeShapeType="1"/>
          </xdr:cNvSpPr>
        </xdr:nvSpPr>
        <xdr:spPr bwMode="auto">
          <a:xfrm>
            <a:off x="341" y="54"/>
            <a:ext cx="0" cy="144"/>
          </a:xfrm>
          <a:prstGeom prst="line">
            <a:avLst/>
          </a:prstGeom>
          <a:noFill/>
          <a:ln w="9525">
            <a:solidFill>
              <a:srgbClr xmlns:mc="http://schemas.openxmlformats.org/markup-compatibility/2006" xmlns:a14="http://schemas.microsoft.com/office/drawing/2010/main" val="000000" mc:Ignorable="a14" a14:legacySpreadsheetColorIndex="64"/>
            </a:solidFill>
            <a:round/>
            <a:headEnd type="arrow" w="sm" len="sm"/>
            <a:tailEnd type="arrow" w="sm" len="sm"/>
          </a:ln>
          <a:extLst>
            <a:ext uri="{909E8E84-426E-40DD-AFC4-6F175D3DCCD1}">
              <a14:hiddenFill xmlns:a14="http://schemas.microsoft.com/office/drawing/2010/main">
                <a:noFill/>
              </a14:hiddenFill>
            </a:ext>
          </a:extLst>
        </xdr:spPr>
      </xdr:sp>
      <xdr:sp macro="" textlink="">
        <xdr:nvSpPr>
          <xdr:cNvPr id="27" name="Text Box 28"/>
          <xdr:cNvSpPr txBox="1">
            <a:spLocks noChangeArrowheads="1"/>
          </xdr:cNvSpPr>
        </xdr:nvSpPr>
        <xdr:spPr bwMode="auto">
          <a:xfrm>
            <a:off x="332" y="123"/>
            <a:ext cx="23" cy="2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it-IT" sz="1000" b="0" i="0" u="none" strike="noStrike" baseline="0">
                <a:solidFill>
                  <a:srgbClr val="000000"/>
                </a:solidFill>
                <a:latin typeface="Times New Roman"/>
                <a:cs typeface="Times New Roman"/>
              </a:rPr>
              <a:t>He</a:t>
            </a:r>
          </a:p>
        </xdr:txBody>
      </xdr:sp>
      <xdr:sp macro="" textlink="">
        <xdr:nvSpPr>
          <xdr:cNvPr id="28" name="Line 29"/>
          <xdr:cNvSpPr>
            <a:spLocks noChangeShapeType="1"/>
          </xdr:cNvSpPr>
        </xdr:nvSpPr>
        <xdr:spPr bwMode="auto">
          <a:xfrm>
            <a:off x="210" y="86"/>
            <a:ext cx="0" cy="34"/>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sp macro="" textlink="">
        <xdr:nvSpPr>
          <xdr:cNvPr id="29" name="Text Box 30"/>
          <xdr:cNvSpPr txBox="1">
            <a:spLocks noChangeArrowheads="1"/>
          </xdr:cNvSpPr>
        </xdr:nvSpPr>
        <xdr:spPr bwMode="auto">
          <a:xfrm>
            <a:off x="214" y="100"/>
            <a:ext cx="26" cy="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it-IT" sz="1000" b="0" i="0" u="none" strike="noStrike" baseline="0">
                <a:solidFill>
                  <a:srgbClr val="000000"/>
                </a:solidFill>
                <a:latin typeface="Times New Roman"/>
                <a:cs typeface="Times New Roman"/>
              </a:rPr>
              <a:t>Pw</a:t>
            </a:r>
          </a:p>
        </xdr:txBody>
      </xdr:sp>
      <xdr:sp macro="" textlink="">
        <xdr:nvSpPr>
          <xdr:cNvPr id="30" name="Line 31"/>
          <xdr:cNvSpPr>
            <a:spLocks noChangeShapeType="1"/>
          </xdr:cNvSpPr>
        </xdr:nvSpPr>
        <xdr:spPr bwMode="auto">
          <a:xfrm>
            <a:off x="210" y="125"/>
            <a:ext cx="0" cy="34"/>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sp macro="" textlink="">
        <xdr:nvSpPr>
          <xdr:cNvPr id="31" name="Text Box 32"/>
          <xdr:cNvSpPr txBox="1">
            <a:spLocks noChangeArrowheads="1"/>
          </xdr:cNvSpPr>
        </xdr:nvSpPr>
        <xdr:spPr bwMode="auto">
          <a:xfrm>
            <a:off x="219" y="139"/>
            <a:ext cx="26" cy="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it-IT" sz="1000" b="0" i="0" u="none" strike="noStrike" baseline="0">
                <a:solidFill>
                  <a:srgbClr val="000000"/>
                </a:solidFill>
                <a:latin typeface="Times New Roman"/>
                <a:cs typeface="Times New Roman"/>
              </a:rPr>
              <a:t>Pv</a:t>
            </a:r>
          </a:p>
        </xdr:txBody>
      </xdr:sp>
      <xdr:sp macro="" textlink="">
        <xdr:nvSpPr>
          <xdr:cNvPr id="32" name="Line 33"/>
          <xdr:cNvSpPr>
            <a:spLocks noChangeShapeType="1"/>
          </xdr:cNvSpPr>
        </xdr:nvSpPr>
        <xdr:spPr bwMode="auto">
          <a:xfrm>
            <a:off x="210" y="203"/>
            <a:ext cx="0" cy="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type="triangle" w="med" len="med"/>
            <a:tailEnd/>
          </a:ln>
          <a:extLst>
            <a:ext uri="{909E8E84-426E-40DD-AFC4-6F175D3DCCD1}">
              <a14:hiddenFill xmlns:a14="http://schemas.microsoft.com/office/drawing/2010/main">
                <a:noFill/>
              </a14:hiddenFill>
            </a:ext>
          </a:extLst>
        </xdr:spPr>
      </xdr:sp>
      <xdr:sp macro="" textlink="">
        <xdr:nvSpPr>
          <xdr:cNvPr id="33" name="Text Box 34"/>
          <xdr:cNvSpPr txBox="1">
            <a:spLocks noChangeArrowheads="1"/>
          </xdr:cNvSpPr>
        </xdr:nvSpPr>
        <xdr:spPr bwMode="auto">
          <a:xfrm>
            <a:off x="212" y="224"/>
            <a:ext cx="26" cy="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it-IT" sz="1000" b="0" i="0" u="none" strike="noStrike" baseline="0">
                <a:solidFill>
                  <a:srgbClr val="000000"/>
                </a:solidFill>
                <a:latin typeface="Times New Roman"/>
                <a:cs typeface="Times New Roman"/>
              </a:rPr>
              <a:t>U</a:t>
            </a:r>
          </a:p>
        </xdr:txBody>
      </xdr:sp>
      <xdr:sp macro="" textlink="">
        <xdr:nvSpPr>
          <xdr:cNvPr id="34" name="Line 36"/>
          <xdr:cNvSpPr>
            <a:spLocks noChangeShapeType="1"/>
          </xdr:cNvSpPr>
        </xdr:nvSpPr>
        <xdr:spPr bwMode="auto">
          <a:xfrm>
            <a:off x="109" y="108"/>
            <a:ext cx="0" cy="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type="triangle" w="med" len="med"/>
            <a:tailEnd/>
          </a:ln>
          <a:extLst>
            <a:ext uri="{909E8E84-426E-40DD-AFC4-6F175D3DCCD1}">
              <a14:hiddenFill xmlns:a14="http://schemas.microsoft.com/office/drawing/2010/main">
                <a:noFill/>
              </a14:hiddenFill>
            </a:ext>
          </a:extLst>
        </xdr:spPr>
      </xdr:sp>
      <xdr:sp macro="" textlink="">
        <xdr:nvSpPr>
          <xdr:cNvPr id="35" name="Line 37"/>
          <xdr:cNvSpPr>
            <a:spLocks noChangeShapeType="1"/>
          </xdr:cNvSpPr>
        </xdr:nvSpPr>
        <xdr:spPr bwMode="auto">
          <a:xfrm>
            <a:off x="313" y="105"/>
            <a:ext cx="0" cy="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type="triangle" w="med" len="med"/>
            <a:tailEnd/>
          </a:ln>
          <a:extLst>
            <a:ext uri="{909E8E84-426E-40DD-AFC4-6F175D3DCCD1}">
              <a14:hiddenFill xmlns:a14="http://schemas.microsoft.com/office/drawing/2010/main">
                <a:noFill/>
              </a14:hiddenFill>
            </a:ext>
          </a:extLst>
        </xdr:spPr>
      </xdr:sp>
      <xdr:sp macro="" textlink="">
        <xdr:nvSpPr>
          <xdr:cNvPr id="36" name="Text Box 38"/>
          <xdr:cNvSpPr txBox="1">
            <a:spLocks noChangeArrowheads="1"/>
          </xdr:cNvSpPr>
        </xdr:nvSpPr>
        <xdr:spPr bwMode="auto">
          <a:xfrm>
            <a:off x="88" y="125"/>
            <a:ext cx="19" cy="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it-IT" sz="1000" b="0" i="0" u="none" strike="noStrike" baseline="0">
                <a:solidFill>
                  <a:srgbClr val="000000"/>
                </a:solidFill>
                <a:latin typeface="Times New Roman"/>
                <a:cs typeface="Times New Roman"/>
              </a:rPr>
              <a:t>T</a:t>
            </a:r>
          </a:p>
        </xdr:txBody>
      </xdr:sp>
    </xdr:grpSp>
    <xdr:clientData/>
  </xdr:twoCellAnchor>
  <mc:AlternateContent xmlns:mc="http://schemas.openxmlformats.org/markup-compatibility/2006">
    <mc:Choice xmlns:a14="http://schemas.microsoft.com/office/drawing/2010/main" Requires="a14">
      <xdr:twoCellAnchor>
        <xdr:from>
          <xdr:col>0</xdr:col>
          <xdr:colOff>95250</xdr:colOff>
          <xdr:row>62</xdr:row>
          <xdr:rowOff>9525</xdr:rowOff>
        </xdr:from>
        <xdr:to>
          <xdr:col>6</xdr:col>
          <xdr:colOff>57150</xdr:colOff>
          <xdr:row>71</xdr:row>
          <xdr:rowOff>95250</xdr:rowOff>
        </xdr:to>
        <xdr:sp macro="" textlink="">
          <xdr:nvSpPr>
            <xdr:cNvPr id="3073" name="Object 1" hidden="1">
              <a:extLst>
                <a:ext uri="{63B3BB69-23CF-44E3-9099-C40C66FF867C}">
                  <a14:compatExt spid="_x0000_s3073"/>
                </a:ext>
              </a:extLst>
            </xdr:cNvPr>
            <xdr:cNvSpPr/>
          </xdr:nvSpPr>
          <xdr:spPr bwMode="auto">
            <a:xfrm>
              <a:off x="0" y="0"/>
              <a:ext cx="0" cy="0"/>
            </a:xfrm>
            <a:prstGeom prst="rect">
              <a:avLst/>
            </a:prstGeom>
            <a:solidFill>
              <a:srgbClr val="FFFFFF"/>
            </a:solidFill>
          </xdr:spPr>
        </xdr:sp>
        <xdr:clientData/>
      </xdr:twoCellAnchor>
    </mc:Choice>
    <mc:Fallback/>
  </mc:AlternateContent>
  <xdr:twoCellAnchor>
    <xdr:from>
      <xdr:col>0</xdr:col>
      <xdr:colOff>171450</xdr:colOff>
      <xdr:row>92</xdr:row>
      <xdr:rowOff>152400</xdr:rowOff>
    </xdr:from>
    <xdr:to>
      <xdr:col>4</xdr:col>
      <xdr:colOff>438150</xdr:colOff>
      <xdr:row>105</xdr:row>
      <xdr:rowOff>180975</xdr:rowOff>
    </xdr:to>
    <xdr:grpSp>
      <xdr:nvGrpSpPr>
        <xdr:cNvPr id="39" name="Group 139"/>
        <xdr:cNvGrpSpPr>
          <a:grpSpLocks/>
        </xdr:cNvGrpSpPr>
      </xdr:nvGrpSpPr>
      <xdr:grpSpPr bwMode="auto">
        <a:xfrm>
          <a:off x="171450" y="19583400"/>
          <a:ext cx="2705100" cy="2505075"/>
          <a:chOff x="28" y="949"/>
          <a:chExt cx="284" cy="263"/>
        </a:xfrm>
      </xdr:grpSpPr>
      <xdr:sp macro="" textlink="">
        <xdr:nvSpPr>
          <xdr:cNvPr id="40" name="Line 95"/>
          <xdr:cNvSpPr>
            <a:spLocks noChangeShapeType="1"/>
          </xdr:cNvSpPr>
        </xdr:nvSpPr>
        <xdr:spPr bwMode="auto">
          <a:xfrm>
            <a:off x="28" y="1074"/>
            <a:ext cx="15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1" name="Rectangle 87"/>
          <xdr:cNvSpPr>
            <a:spLocks noChangeArrowheads="1"/>
          </xdr:cNvSpPr>
        </xdr:nvSpPr>
        <xdr:spPr bwMode="auto">
          <a:xfrm>
            <a:off x="182" y="952"/>
            <a:ext cx="9" cy="219"/>
          </a:xfrm>
          <a:prstGeom prst="rect">
            <a:avLst/>
          </a:prstGeom>
          <a:solidFill>
            <a:srgbClr xmlns:mc="http://schemas.openxmlformats.org/markup-compatibility/2006" xmlns:a14="http://schemas.microsoft.com/office/drawing/2010/main" val="808080" mc:Ignorable="a14" a14:legacySpreadsheetColorIndex="23"/>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42" name="Line 88"/>
          <xdr:cNvSpPr>
            <a:spLocks noChangeShapeType="1"/>
          </xdr:cNvSpPr>
        </xdr:nvSpPr>
        <xdr:spPr bwMode="auto">
          <a:xfrm>
            <a:off x="190" y="953"/>
            <a:ext cx="12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3" name="Line 89"/>
          <xdr:cNvSpPr>
            <a:spLocks noChangeShapeType="1"/>
          </xdr:cNvSpPr>
        </xdr:nvSpPr>
        <xdr:spPr bwMode="auto">
          <a:xfrm>
            <a:off x="238" y="957"/>
            <a:ext cx="37"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4" name="Line 90"/>
          <xdr:cNvSpPr>
            <a:spLocks noChangeShapeType="1"/>
          </xdr:cNvSpPr>
        </xdr:nvSpPr>
        <xdr:spPr bwMode="auto">
          <a:xfrm>
            <a:off x="248" y="961"/>
            <a:ext cx="17"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5" name="Line 91"/>
          <xdr:cNvSpPr>
            <a:spLocks noChangeShapeType="1"/>
          </xdr:cNvSpPr>
        </xdr:nvSpPr>
        <xdr:spPr bwMode="auto">
          <a:xfrm>
            <a:off x="256" y="966"/>
            <a:ext cx="3"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6" name="Line 92"/>
          <xdr:cNvSpPr>
            <a:spLocks noChangeShapeType="1"/>
          </xdr:cNvSpPr>
        </xdr:nvSpPr>
        <xdr:spPr bwMode="auto">
          <a:xfrm>
            <a:off x="247" y="949"/>
            <a:ext cx="0" cy="4"/>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sp macro="" textlink="">
        <xdr:nvSpPr>
          <xdr:cNvPr id="47" name="Line 93"/>
          <xdr:cNvSpPr>
            <a:spLocks noChangeShapeType="1"/>
          </xdr:cNvSpPr>
        </xdr:nvSpPr>
        <xdr:spPr bwMode="auto">
          <a:xfrm>
            <a:off x="192" y="1014"/>
            <a:ext cx="12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8" name="Line 94"/>
          <xdr:cNvSpPr>
            <a:spLocks noChangeShapeType="1"/>
          </xdr:cNvSpPr>
        </xdr:nvSpPr>
        <xdr:spPr bwMode="auto">
          <a:xfrm>
            <a:off x="60" y="1032"/>
            <a:ext cx="12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9" name="Line 96"/>
          <xdr:cNvSpPr>
            <a:spLocks noChangeShapeType="1"/>
          </xdr:cNvSpPr>
        </xdr:nvSpPr>
        <xdr:spPr bwMode="auto">
          <a:xfrm>
            <a:off x="118" y="1036"/>
            <a:ext cx="37"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0" name="Line 97"/>
          <xdr:cNvSpPr>
            <a:spLocks noChangeShapeType="1"/>
          </xdr:cNvSpPr>
        </xdr:nvSpPr>
        <xdr:spPr bwMode="auto">
          <a:xfrm>
            <a:off x="126" y="1040"/>
            <a:ext cx="17"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1" name="Line 98"/>
          <xdr:cNvSpPr>
            <a:spLocks noChangeShapeType="1"/>
          </xdr:cNvSpPr>
        </xdr:nvSpPr>
        <xdr:spPr bwMode="auto">
          <a:xfrm>
            <a:off x="133" y="1047"/>
            <a:ext cx="3"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2" name="Line 99"/>
          <xdr:cNvSpPr>
            <a:spLocks noChangeShapeType="1"/>
          </xdr:cNvSpPr>
        </xdr:nvSpPr>
        <xdr:spPr bwMode="auto">
          <a:xfrm>
            <a:off x="134" y="1028"/>
            <a:ext cx="0" cy="4"/>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sp macro="" textlink="">
        <xdr:nvSpPr>
          <xdr:cNvPr id="53" name="Rectangle 100" descr="75%"/>
          <xdr:cNvSpPr>
            <a:spLocks noChangeArrowheads="1"/>
          </xdr:cNvSpPr>
        </xdr:nvSpPr>
        <xdr:spPr bwMode="auto">
          <a:xfrm>
            <a:off x="192" y="1014"/>
            <a:ext cx="119" cy="157"/>
          </a:xfrm>
          <a:prstGeom prst="rect">
            <a:avLst/>
          </a:prstGeom>
          <a:pattFill prst="pct75">
            <a:fgClr>
              <a:srgbClr xmlns:mc="http://schemas.openxmlformats.org/markup-compatibility/2006" xmlns:a14="http://schemas.microsoft.com/office/drawing/2010/main" val="FFFFCC" mc:Ignorable="a14" a14:legacySpreadsheetColorIndex="26"/>
            </a:fgClr>
            <a:bgClr>
              <a:srgbClr xmlns:mc="http://schemas.openxmlformats.org/markup-compatibility/2006" xmlns:a14="http://schemas.microsoft.com/office/drawing/2010/main" val="000000" mc:Ignorable="a14" a14:legacySpreadsheetColorIndex="8"/>
            </a:bgClr>
          </a:patt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54" name="Rectangle 101" descr="75%"/>
          <xdr:cNvSpPr>
            <a:spLocks noChangeArrowheads="1"/>
          </xdr:cNvSpPr>
        </xdr:nvSpPr>
        <xdr:spPr bwMode="auto">
          <a:xfrm>
            <a:off x="31" y="1171"/>
            <a:ext cx="280" cy="41"/>
          </a:xfrm>
          <a:prstGeom prst="rect">
            <a:avLst/>
          </a:prstGeom>
          <a:pattFill prst="pct75">
            <a:fgClr>
              <a:srgbClr xmlns:mc="http://schemas.openxmlformats.org/markup-compatibility/2006" xmlns:a14="http://schemas.microsoft.com/office/drawing/2010/main" val="FFFFCC" mc:Ignorable="a14" a14:legacySpreadsheetColorIndex="26"/>
            </a:fgClr>
            <a:bgClr>
              <a:srgbClr xmlns:mc="http://schemas.openxmlformats.org/markup-compatibility/2006" xmlns:a14="http://schemas.microsoft.com/office/drawing/2010/main" val="000000" mc:Ignorable="a14" a14:legacySpreadsheetColorIndex="8"/>
            </a:bgClr>
          </a:patt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55" name="Rectangle 102" descr="75%"/>
          <xdr:cNvSpPr>
            <a:spLocks noChangeArrowheads="1"/>
          </xdr:cNvSpPr>
        </xdr:nvSpPr>
        <xdr:spPr bwMode="auto">
          <a:xfrm>
            <a:off x="30" y="1073"/>
            <a:ext cx="151" cy="99"/>
          </a:xfrm>
          <a:prstGeom prst="rect">
            <a:avLst/>
          </a:prstGeom>
          <a:pattFill prst="pct75">
            <a:fgClr>
              <a:srgbClr xmlns:mc="http://schemas.openxmlformats.org/markup-compatibility/2006" xmlns:a14="http://schemas.microsoft.com/office/drawing/2010/main" val="FFFFCC" mc:Ignorable="a14" a14:legacySpreadsheetColorIndex="26"/>
            </a:fgClr>
            <a:bgClr>
              <a:srgbClr xmlns:mc="http://schemas.openxmlformats.org/markup-compatibility/2006" xmlns:a14="http://schemas.microsoft.com/office/drawing/2010/main" val="000000" mc:Ignorable="a14" a14:legacySpreadsheetColorIndex="8"/>
            </a:bgClr>
          </a:patt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56" name="Text Box 103"/>
          <xdr:cNvSpPr txBox="1">
            <a:spLocks noChangeArrowheads="1"/>
          </xdr:cNvSpPr>
        </xdr:nvSpPr>
        <xdr:spPr bwMode="auto">
          <a:xfrm>
            <a:off x="250" y="1088"/>
            <a:ext cx="59" cy="3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0" anchor="t" upright="1"/>
          <a:lstStyle/>
          <a:p>
            <a:pPr algn="l" rtl="0">
              <a:defRPr sz="1000"/>
            </a:pPr>
            <a:r>
              <a:rPr lang="it-IT" sz="1200" b="0" i="0" u="none" strike="noStrike" baseline="0">
                <a:solidFill>
                  <a:srgbClr val="000000"/>
                </a:solidFill>
                <a:latin typeface="Times New Roman"/>
                <a:cs typeface="Times New Roman"/>
              </a:rPr>
              <a:t>Sabbia</a:t>
            </a:r>
          </a:p>
        </xdr:txBody>
      </xdr:sp>
      <xdr:sp macro="" textlink="">
        <xdr:nvSpPr>
          <xdr:cNvPr id="57" name="Text Box 104"/>
          <xdr:cNvSpPr txBox="1">
            <a:spLocks noChangeArrowheads="1"/>
          </xdr:cNvSpPr>
        </xdr:nvSpPr>
        <xdr:spPr bwMode="auto">
          <a:xfrm>
            <a:off x="254" y="975"/>
            <a:ext cx="47" cy="2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0" anchor="t" upright="1"/>
          <a:lstStyle/>
          <a:p>
            <a:pPr algn="l" rtl="0">
              <a:defRPr sz="1000"/>
            </a:pPr>
            <a:r>
              <a:rPr lang="it-IT" sz="1200" b="0" i="0" u="none" strike="noStrike" baseline="0">
                <a:solidFill>
                  <a:srgbClr val="000000"/>
                </a:solidFill>
                <a:latin typeface="Times New Roman"/>
                <a:cs typeface="Times New Roman"/>
              </a:rPr>
              <a:t>Acqua</a:t>
            </a:r>
          </a:p>
        </xdr:txBody>
      </xdr:sp>
      <xdr:sp macro="" textlink="">
        <xdr:nvSpPr>
          <xdr:cNvPr id="58" name="Text Box 105"/>
          <xdr:cNvSpPr txBox="1">
            <a:spLocks noChangeArrowheads="1"/>
          </xdr:cNvSpPr>
        </xdr:nvSpPr>
        <xdr:spPr bwMode="auto">
          <a:xfrm>
            <a:off x="134" y="1042"/>
            <a:ext cx="47" cy="2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0" anchor="t" upright="1"/>
          <a:lstStyle/>
          <a:p>
            <a:pPr algn="l" rtl="0">
              <a:defRPr sz="1000"/>
            </a:pPr>
            <a:r>
              <a:rPr lang="it-IT" sz="1200" b="0" i="0" u="none" strike="noStrike" baseline="0">
                <a:solidFill>
                  <a:srgbClr val="000000"/>
                </a:solidFill>
                <a:latin typeface="Times New Roman"/>
                <a:cs typeface="Times New Roman"/>
              </a:rPr>
              <a:t>Acqua</a:t>
            </a:r>
          </a:p>
        </xdr:txBody>
      </xdr:sp>
      <xdr:sp macro="" textlink="">
        <xdr:nvSpPr>
          <xdr:cNvPr id="59" name="Line 127"/>
          <xdr:cNvSpPr>
            <a:spLocks noChangeShapeType="1"/>
          </xdr:cNvSpPr>
        </xdr:nvSpPr>
        <xdr:spPr bwMode="auto">
          <a:xfrm>
            <a:off x="192" y="1014"/>
            <a:ext cx="118"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0" name="Line 128"/>
          <xdr:cNvSpPr>
            <a:spLocks noChangeShapeType="1"/>
          </xdr:cNvSpPr>
        </xdr:nvSpPr>
        <xdr:spPr bwMode="auto">
          <a:xfrm>
            <a:off x="215" y="953"/>
            <a:ext cx="0" cy="61"/>
          </a:xfrm>
          <a:prstGeom prst="line">
            <a:avLst/>
          </a:prstGeom>
          <a:noFill/>
          <a:ln w="9525">
            <a:solidFill>
              <a:srgbClr xmlns:mc="http://schemas.openxmlformats.org/markup-compatibility/2006" xmlns:a14="http://schemas.microsoft.com/office/drawing/2010/main" val="000000" mc:Ignorable="a14" a14:legacySpreadsheetColorIndex="64"/>
            </a:solidFill>
            <a:round/>
            <a:headEnd type="arrow" w="sm" len="sm"/>
            <a:tailEnd type="arrow" w="sm" len="sm"/>
          </a:ln>
          <a:extLst>
            <a:ext uri="{909E8E84-426E-40DD-AFC4-6F175D3DCCD1}">
              <a14:hiddenFill xmlns:a14="http://schemas.microsoft.com/office/drawing/2010/main">
                <a:noFill/>
              </a14:hiddenFill>
            </a:ext>
          </a:extLst>
        </xdr:spPr>
      </xdr:sp>
      <xdr:sp macro="" textlink="">
        <xdr:nvSpPr>
          <xdr:cNvPr id="61" name="Text Box 130"/>
          <xdr:cNvSpPr txBox="1">
            <a:spLocks noChangeArrowheads="1"/>
          </xdr:cNvSpPr>
        </xdr:nvSpPr>
        <xdr:spPr bwMode="auto">
          <a:xfrm>
            <a:off x="199" y="972"/>
            <a:ext cx="37" cy="27"/>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0" anchor="t" upright="1"/>
          <a:lstStyle/>
          <a:p>
            <a:pPr algn="l" rtl="0">
              <a:defRPr sz="1000"/>
            </a:pPr>
            <a:r>
              <a:rPr lang="it-IT" sz="1200" b="0" i="0" u="none" strike="noStrike" baseline="0">
                <a:solidFill>
                  <a:srgbClr val="000000"/>
                </a:solidFill>
                <a:latin typeface="Times New Roman"/>
                <a:cs typeface="Times New Roman"/>
              </a:rPr>
              <a:t>h</a:t>
            </a:r>
            <a:r>
              <a:rPr lang="it-IT" sz="1200" b="0" i="0" u="none" strike="noStrike" baseline="-25000">
                <a:solidFill>
                  <a:srgbClr val="000000"/>
                </a:solidFill>
                <a:latin typeface="Times New Roman"/>
                <a:cs typeface="Times New Roman"/>
              </a:rPr>
              <a:t>w,m</a:t>
            </a:r>
          </a:p>
        </xdr:txBody>
      </xdr:sp>
      <xdr:sp macro="" textlink="">
        <xdr:nvSpPr>
          <xdr:cNvPr id="62" name="Line 131"/>
          <xdr:cNvSpPr>
            <a:spLocks noChangeShapeType="1"/>
          </xdr:cNvSpPr>
        </xdr:nvSpPr>
        <xdr:spPr bwMode="auto">
          <a:xfrm flipH="1">
            <a:off x="213" y="1015"/>
            <a:ext cx="2" cy="156"/>
          </a:xfrm>
          <a:prstGeom prst="line">
            <a:avLst/>
          </a:prstGeom>
          <a:noFill/>
          <a:ln w="9525">
            <a:solidFill>
              <a:srgbClr xmlns:mc="http://schemas.openxmlformats.org/markup-compatibility/2006" xmlns:a14="http://schemas.microsoft.com/office/drawing/2010/main" val="000000" mc:Ignorable="a14" a14:legacySpreadsheetColorIndex="64"/>
            </a:solidFill>
            <a:round/>
            <a:headEnd type="arrow" w="sm" len="sm"/>
            <a:tailEnd type="arrow" w="sm" len="sm"/>
          </a:ln>
          <a:extLst>
            <a:ext uri="{909E8E84-426E-40DD-AFC4-6F175D3DCCD1}">
              <a14:hiddenFill xmlns:a14="http://schemas.microsoft.com/office/drawing/2010/main">
                <a:noFill/>
              </a14:hiddenFill>
            </a:ext>
          </a:extLst>
        </xdr:spPr>
      </xdr:sp>
      <xdr:sp macro="" textlink="">
        <xdr:nvSpPr>
          <xdr:cNvPr id="63" name="Text Box 132"/>
          <xdr:cNvSpPr txBox="1">
            <a:spLocks noChangeArrowheads="1"/>
          </xdr:cNvSpPr>
        </xdr:nvSpPr>
        <xdr:spPr bwMode="auto">
          <a:xfrm>
            <a:off x="214" y="1068"/>
            <a:ext cx="37" cy="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0" anchor="t" upright="1"/>
          <a:lstStyle/>
          <a:p>
            <a:pPr algn="l" rtl="0">
              <a:defRPr sz="1000"/>
            </a:pPr>
            <a:r>
              <a:rPr lang="it-IT" sz="1200" b="0" i="0" u="none" strike="noStrike" baseline="0">
                <a:solidFill>
                  <a:srgbClr val="000000"/>
                </a:solidFill>
                <a:latin typeface="Times New Roman"/>
                <a:cs typeface="Times New Roman"/>
              </a:rPr>
              <a:t>D</a:t>
            </a:r>
            <a:r>
              <a:rPr lang="it-IT" sz="1200" b="0" i="0" u="none" strike="noStrike" baseline="-25000">
                <a:solidFill>
                  <a:srgbClr val="000000"/>
                </a:solidFill>
                <a:latin typeface="Times New Roman"/>
                <a:cs typeface="Times New Roman"/>
              </a:rPr>
              <a:t>m</a:t>
            </a:r>
          </a:p>
        </xdr:txBody>
      </xdr:sp>
      <xdr:sp macro="" textlink="">
        <xdr:nvSpPr>
          <xdr:cNvPr id="64" name="Line 133"/>
          <xdr:cNvSpPr>
            <a:spLocks noChangeShapeType="1"/>
          </xdr:cNvSpPr>
        </xdr:nvSpPr>
        <xdr:spPr bwMode="auto">
          <a:xfrm>
            <a:off x="110" y="1032"/>
            <a:ext cx="0" cy="41"/>
          </a:xfrm>
          <a:prstGeom prst="line">
            <a:avLst/>
          </a:prstGeom>
          <a:noFill/>
          <a:ln w="9525">
            <a:solidFill>
              <a:srgbClr xmlns:mc="http://schemas.openxmlformats.org/markup-compatibility/2006" xmlns:a14="http://schemas.microsoft.com/office/drawing/2010/main" val="000000" mc:Ignorable="a14" a14:legacySpreadsheetColorIndex="64"/>
            </a:solidFill>
            <a:round/>
            <a:headEnd type="arrow" w="sm" len="sm"/>
            <a:tailEnd type="arrow" w="sm" len="sm"/>
          </a:ln>
          <a:extLst>
            <a:ext uri="{909E8E84-426E-40DD-AFC4-6F175D3DCCD1}">
              <a14:hiddenFill xmlns:a14="http://schemas.microsoft.com/office/drawing/2010/main">
                <a:noFill/>
              </a14:hiddenFill>
            </a:ext>
          </a:extLst>
        </xdr:spPr>
      </xdr:sp>
      <xdr:sp macro="" textlink="">
        <xdr:nvSpPr>
          <xdr:cNvPr id="65" name="Text Box 134"/>
          <xdr:cNvSpPr txBox="1">
            <a:spLocks noChangeArrowheads="1"/>
          </xdr:cNvSpPr>
        </xdr:nvSpPr>
        <xdr:spPr bwMode="auto">
          <a:xfrm>
            <a:off x="82" y="1036"/>
            <a:ext cx="37" cy="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0" anchor="t" upright="1"/>
          <a:lstStyle/>
          <a:p>
            <a:pPr algn="l" rtl="0">
              <a:defRPr sz="1000"/>
            </a:pPr>
            <a:r>
              <a:rPr lang="it-IT" sz="1200" b="0" i="0" u="none" strike="noStrike" baseline="0">
                <a:solidFill>
                  <a:srgbClr val="000000"/>
                </a:solidFill>
                <a:latin typeface="Times New Roman"/>
                <a:cs typeface="Times New Roman"/>
              </a:rPr>
              <a:t>h</a:t>
            </a:r>
            <a:r>
              <a:rPr lang="it-IT" sz="1200" b="0" i="0" u="none" strike="noStrike" baseline="-25000">
                <a:solidFill>
                  <a:srgbClr val="000000"/>
                </a:solidFill>
                <a:latin typeface="Times New Roman"/>
                <a:cs typeface="Times New Roman"/>
              </a:rPr>
              <a:t>w,v</a:t>
            </a:r>
          </a:p>
        </xdr:txBody>
      </xdr:sp>
      <xdr:sp macro="" textlink="">
        <xdr:nvSpPr>
          <xdr:cNvPr id="66" name="Text Box 135"/>
          <xdr:cNvSpPr txBox="1">
            <a:spLocks noChangeArrowheads="1"/>
          </xdr:cNvSpPr>
        </xdr:nvSpPr>
        <xdr:spPr bwMode="auto">
          <a:xfrm>
            <a:off x="87" y="1104"/>
            <a:ext cx="37" cy="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0" anchor="t" upright="1"/>
          <a:lstStyle/>
          <a:p>
            <a:pPr algn="l" rtl="0">
              <a:defRPr sz="1000"/>
            </a:pPr>
            <a:r>
              <a:rPr lang="it-IT" sz="1200" b="0" i="0" u="none" strike="noStrike" baseline="0">
                <a:solidFill>
                  <a:srgbClr val="000000"/>
                </a:solidFill>
                <a:latin typeface="Times New Roman"/>
                <a:cs typeface="Times New Roman"/>
              </a:rPr>
              <a:t>D</a:t>
            </a:r>
            <a:r>
              <a:rPr lang="it-IT" sz="1200" b="0" i="0" u="none" strike="noStrike" baseline="-25000">
                <a:solidFill>
                  <a:srgbClr val="000000"/>
                </a:solidFill>
                <a:latin typeface="Times New Roman"/>
                <a:cs typeface="Times New Roman"/>
              </a:rPr>
              <a:t>v</a:t>
            </a:r>
          </a:p>
        </xdr:txBody>
      </xdr:sp>
      <xdr:sp macro="" textlink="">
        <xdr:nvSpPr>
          <xdr:cNvPr id="67" name="Line 136"/>
          <xdr:cNvSpPr>
            <a:spLocks noChangeShapeType="1"/>
          </xdr:cNvSpPr>
        </xdr:nvSpPr>
        <xdr:spPr bwMode="auto">
          <a:xfrm>
            <a:off x="110" y="1072"/>
            <a:ext cx="0" cy="1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type="arrow" w="sm" len="sm"/>
            <a:tailEnd type="arrow" w="sm" len="sm"/>
          </a:ln>
          <a:extLst>
            <a:ext uri="{909E8E84-426E-40DD-AFC4-6F175D3DCCD1}">
              <a14:hiddenFill xmlns:a14="http://schemas.microsoft.com/office/drawing/2010/main">
                <a:noFill/>
              </a14:hiddenFill>
            </a:ext>
          </a:extLst>
        </xdr:spPr>
      </xdr:sp>
      <xdr:sp macro="" textlink="">
        <xdr:nvSpPr>
          <xdr:cNvPr id="68" name="Text Box 138"/>
          <xdr:cNvSpPr txBox="1">
            <a:spLocks noChangeArrowheads="1"/>
          </xdr:cNvSpPr>
        </xdr:nvSpPr>
        <xdr:spPr bwMode="auto">
          <a:xfrm>
            <a:off x="166" y="1162"/>
            <a:ext cx="23" cy="2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it-IT" sz="1000" b="1" i="0" u="none" strike="noStrike" baseline="0">
                <a:solidFill>
                  <a:srgbClr val="000000"/>
                </a:solidFill>
                <a:latin typeface="Arial"/>
                <a:cs typeface="Arial"/>
              </a:rPr>
              <a:t>A</a:t>
            </a:r>
          </a:p>
        </xdr:txBody>
      </xdr:sp>
    </xdr:grp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38100</xdr:colOff>
          <xdr:row>229</xdr:row>
          <xdr:rowOff>57150</xdr:rowOff>
        </xdr:from>
        <xdr:to>
          <xdr:col>5</xdr:col>
          <xdr:colOff>371475</xdr:colOff>
          <xdr:row>233</xdr:row>
          <xdr:rowOff>0</xdr:rowOff>
        </xdr:to>
        <xdr:sp macro="" textlink="">
          <xdr:nvSpPr>
            <xdr:cNvPr id="4099" name="Object 3" hidden="1">
              <a:extLst>
                <a:ext uri="{63B3BB69-23CF-44E3-9099-C40C66FF867C}">
                  <a14:compatExt spid="_x0000_s4099"/>
                </a:ext>
              </a:extLst>
            </xdr:cNvPr>
            <xdr:cNvSpPr/>
          </xdr:nvSpPr>
          <xdr:spPr bwMode="auto">
            <a:xfrm>
              <a:off x="0" y="0"/>
              <a:ext cx="0" cy="0"/>
            </a:xfrm>
            <a:prstGeom prst="rect">
              <a:avLst/>
            </a:prstGeom>
            <a:solidFill>
              <a:srgbClr val="FFFFFF" mc:Ignorable="a14" a14:legacySpreadsheetColorIndex="65"/>
            </a:solidFill>
            <a:ln w="0">
              <a:solidFill>
                <a:srgbClr val="FF0000"/>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218</xdr:row>
          <xdr:rowOff>66675</xdr:rowOff>
        </xdr:from>
        <xdr:to>
          <xdr:col>1</xdr:col>
          <xdr:colOff>66675</xdr:colOff>
          <xdr:row>220</xdr:row>
          <xdr:rowOff>104775</xdr:rowOff>
        </xdr:to>
        <xdr:sp macro="" textlink="">
          <xdr:nvSpPr>
            <xdr:cNvPr id="4100" name="Object 4" hidden="1">
              <a:extLst>
                <a:ext uri="{63B3BB69-23CF-44E3-9099-C40C66FF867C}">
                  <a14:compatExt spid="_x0000_s41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xdr:from>
      <xdr:col>2</xdr:col>
      <xdr:colOff>28575</xdr:colOff>
      <xdr:row>217</xdr:row>
      <xdr:rowOff>180975</xdr:rowOff>
    </xdr:from>
    <xdr:to>
      <xdr:col>4</xdr:col>
      <xdr:colOff>415925</xdr:colOff>
      <xdr:row>225</xdr:row>
      <xdr:rowOff>146050</xdr:rowOff>
    </xdr:to>
    <xdr:grpSp>
      <xdr:nvGrpSpPr>
        <xdr:cNvPr id="289" name="Gruppo 288"/>
        <xdr:cNvGrpSpPr/>
      </xdr:nvGrpSpPr>
      <xdr:grpSpPr>
        <a:xfrm>
          <a:off x="1362075" y="43921432"/>
          <a:ext cx="1712567" cy="1489075"/>
          <a:chOff x="5030788" y="5581650"/>
          <a:chExt cx="1711325" cy="1108075"/>
        </a:xfrm>
      </xdr:grpSpPr>
      <xdr:sp macro="" textlink="">
        <xdr:nvSpPr>
          <xdr:cNvPr id="290" name="Rettangolo 289"/>
          <xdr:cNvSpPr>
            <a:spLocks noChangeArrowheads="1"/>
          </xdr:cNvSpPr>
        </xdr:nvSpPr>
        <xdr:spPr bwMode="auto">
          <a:xfrm>
            <a:off x="5030788" y="5581650"/>
            <a:ext cx="503237" cy="307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a:spAutoFit/>
          </a:bodyPr>
          <a:lstStyle>
            <a:defPPr>
              <a:defRPr lang="it-IT"/>
            </a:defPPr>
            <a:lvl1pPr algn="l" rtl="0" fontAlgn="base">
              <a:spcBef>
                <a:spcPct val="0"/>
              </a:spcBef>
              <a:spcAft>
                <a:spcPct val="0"/>
              </a:spcAft>
              <a:defRPr kern="1200">
                <a:solidFill>
                  <a:schemeClr val="tx1"/>
                </a:solidFill>
                <a:latin typeface="Verdana" panose="020B0604030504040204" pitchFamily="34" charset="0"/>
                <a:ea typeface="+mn-ea"/>
                <a:cs typeface="+mn-cs"/>
              </a:defRPr>
            </a:lvl1pPr>
            <a:lvl2pPr marL="457200" algn="l" rtl="0" fontAlgn="base">
              <a:spcBef>
                <a:spcPct val="0"/>
              </a:spcBef>
              <a:spcAft>
                <a:spcPct val="0"/>
              </a:spcAft>
              <a:defRPr kern="1200">
                <a:solidFill>
                  <a:schemeClr val="tx1"/>
                </a:solidFill>
                <a:latin typeface="Verdana" panose="020B0604030504040204" pitchFamily="34" charset="0"/>
                <a:ea typeface="+mn-ea"/>
                <a:cs typeface="+mn-cs"/>
              </a:defRPr>
            </a:lvl2pPr>
            <a:lvl3pPr marL="914400" algn="l" rtl="0" fontAlgn="base">
              <a:spcBef>
                <a:spcPct val="0"/>
              </a:spcBef>
              <a:spcAft>
                <a:spcPct val="0"/>
              </a:spcAft>
              <a:defRPr kern="1200">
                <a:solidFill>
                  <a:schemeClr val="tx1"/>
                </a:solidFill>
                <a:latin typeface="Verdana" panose="020B0604030504040204" pitchFamily="34" charset="0"/>
                <a:ea typeface="+mn-ea"/>
                <a:cs typeface="+mn-cs"/>
              </a:defRPr>
            </a:lvl3pPr>
            <a:lvl4pPr marL="1371600" algn="l" rtl="0" fontAlgn="base">
              <a:spcBef>
                <a:spcPct val="0"/>
              </a:spcBef>
              <a:spcAft>
                <a:spcPct val="0"/>
              </a:spcAft>
              <a:defRPr kern="1200">
                <a:solidFill>
                  <a:schemeClr val="tx1"/>
                </a:solidFill>
                <a:latin typeface="Verdana" panose="020B0604030504040204" pitchFamily="34" charset="0"/>
                <a:ea typeface="+mn-ea"/>
                <a:cs typeface="+mn-cs"/>
              </a:defRPr>
            </a:lvl4pPr>
            <a:lvl5pPr marL="1828800" algn="l" rtl="0" fontAlgn="base">
              <a:spcBef>
                <a:spcPct val="0"/>
              </a:spcBef>
              <a:spcAft>
                <a:spcPct val="0"/>
              </a:spcAft>
              <a:defRPr kern="1200">
                <a:solidFill>
                  <a:schemeClr val="tx1"/>
                </a:solidFill>
                <a:latin typeface="Verdana" panose="020B0604030504040204" pitchFamily="34" charset="0"/>
                <a:ea typeface="+mn-ea"/>
                <a:cs typeface="+mn-cs"/>
              </a:defRPr>
            </a:lvl5pPr>
            <a:lvl6pPr marL="2286000" algn="l" defTabSz="914400" rtl="0" eaLnBrk="1" latinLnBrk="0" hangingPunct="1">
              <a:defRPr kern="1200">
                <a:solidFill>
                  <a:schemeClr val="tx1"/>
                </a:solidFill>
                <a:latin typeface="Verdana" panose="020B0604030504040204" pitchFamily="34" charset="0"/>
                <a:ea typeface="+mn-ea"/>
                <a:cs typeface="+mn-cs"/>
              </a:defRPr>
            </a:lvl6pPr>
            <a:lvl7pPr marL="2743200" algn="l" defTabSz="914400" rtl="0" eaLnBrk="1" latinLnBrk="0" hangingPunct="1">
              <a:defRPr kern="1200">
                <a:solidFill>
                  <a:schemeClr val="tx1"/>
                </a:solidFill>
                <a:latin typeface="Verdana" panose="020B0604030504040204" pitchFamily="34" charset="0"/>
                <a:ea typeface="+mn-ea"/>
                <a:cs typeface="+mn-cs"/>
              </a:defRPr>
            </a:lvl7pPr>
            <a:lvl8pPr marL="3200400" algn="l" defTabSz="914400" rtl="0" eaLnBrk="1" latinLnBrk="0" hangingPunct="1">
              <a:defRPr kern="1200">
                <a:solidFill>
                  <a:schemeClr val="tx1"/>
                </a:solidFill>
                <a:latin typeface="Verdana" panose="020B0604030504040204" pitchFamily="34" charset="0"/>
                <a:ea typeface="+mn-ea"/>
                <a:cs typeface="+mn-cs"/>
              </a:defRPr>
            </a:lvl8pPr>
            <a:lvl9pPr marL="3657600" algn="l" defTabSz="914400" rtl="0" eaLnBrk="1" latinLnBrk="0" hangingPunct="1">
              <a:defRPr kern="1200">
                <a:solidFill>
                  <a:schemeClr val="tx1"/>
                </a:solidFill>
                <a:latin typeface="Verdana" panose="020B0604030504040204" pitchFamily="34" charset="0"/>
                <a:ea typeface="+mn-ea"/>
                <a:cs typeface="+mn-cs"/>
              </a:defRPr>
            </a:lvl9pPr>
          </a:lstStyle>
          <a:p>
            <a:pPr eaLnBrk="1" hangingPunct="1"/>
            <a:r>
              <a:rPr lang="it-IT" altLang="it-IT" sz="1400">
                <a:solidFill>
                  <a:srgbClr val="C00000"/>
                </a:solidFill>
                <a:latin typeface="Tahoma" panose="020B0604030504040204" pitchFamily="34" charset="0"/>
                <a:cs typeface="Tahoma" panose="020B0604030504040204" pitchFamily="34" charset="0"/>
              </a:rPr>
              <a:t>k</a:t>
            </a:r>
            <a:r>
              <a:rPr lang="it-IT" altLang="it-IT" sz="1400" baseline="-25000">
                <a:solidFill>
                  <a:srgbClr val="C00000"/>
                </a:solidFill>
                <a:latin typeface="Tahoma" panose="020B0604030504040204" pitchFamily="34" charset="0"/>
                <a:cs typeface="Tahoma" panose="020B0604030504040204" pitchFamily="34" charset="0"/>
              </a:rPr>
              <a:t>h</a:t>
            </a:r>
            <a:r>
              <a:rPr lang="it-IT" altLang="it-IT" sz="1400">
                <a:solidFill>
                  <a:srgbClr val="C00000"/>
                </a:solidFill>
                <a:latin typeface="Tahoma" panose="020B0604030504040204" pitchFamily="34" charset="0"/>
                <a:cs typeface="Tahoma" panose="020B0604030504040204" pitchFamily="34" charset="0"/>
              </a:rPr>
              <a:t>W</a:t>
            </a:r>
            <a:endParaRPr lang="it-IT" altLang="it-IT" sz="1400"/>
          </a:p>
        </xdr:txBody>
      </xdr:sp>
      <xdr:grpSp>
        <xdr:nvGrpSpPr>
          <xdr:cNvPr id="291" name="Gruppo 290"/>
          <xdr:cNvGrpSpPr/>
        </xdr:nvGrpSpPr>
        <xdr:grpSpPr>
          <a:xfrm>
            <a:off x="5480050" y="5619750"/>
            <a:ext cx="1262063" cy="1069975"/>
            <a:chOff x="5480050" y="5619750"/>
            <a:chExt cx="1262063" cy="1069975"/>
          </a:xfrm>
        </xdr:grpSpPr>
        <xdr:cxnSp macro="">
          <xdr:nvCxnSpPr>
            <xdr:cNvPr id="292" name="Connettore 2 291"/>
            <xdr:cNvCxnSpPr/>
          </xdr:nvCxnSpPr>
          <xdr:spPr>
            <a:xfrm flipH="1">
              <a:off x="5875339" y="5681663"/>
              <a:ext cx="1587" cy="935037"/>
            </a:xfrm>
            <a:prstGeom prst="straightConnector1">
              <a:avLst/>
            </a:prstGeom>
            <a:ln>
              <a:solidFill>
                <a:srgbClr val="FF7C80"/>
              </a:solidFill>
              <a:prstDash val="dash"/>
              <a:tailEnd type="arrow"/>
            </a:ln>
          </xdr:spPr>
          <xdr:style>
            <a:lnRef idx="1">
              <a:schemeClr val="accent1"/>
            </a:lnRef>
            <a:fillRef idx="0">
              <a:schemeClr val="accent1"/>
            </a:fillRef>
            <a:effectRef idx="0">
              <a:schemeClr val="accent1"/>
            </a:effectRef>
            <a:fontRef idx="minor">
              <a:schemeClr val="tx1"/>
            </a:fontRef>
          </xdr:style>
        </xdr:cxnSp>
        <xdr:cxnSp macro="">
          <xdr:nvCxnSpPr>
            <xdr:cNvPr id="293" name="Connettore 2 292"/>
            <xdr:cNvCxnSpPr/>
          </xdr:nvCxnSpPr>
          <xdr:spPr>
            <a:xfrm flipH="1">
              <a:off x="5486401" y="5676900"/>
              <a:ext cx="390525" cy="933450"/>
            </a:xfrm>
            <a:prstGeom prst="straightConnector1">
              <a:avLst/>
            </a:prstGeom>
            <a:ln w="19050">
              <a:solidFill>
                <a:srgbClr val="FF7C80"/>
              </a:solidFill>
              <a:prstDash val="sysDash"/>
              <a:tailEnd type="arrow"/>
            </a:ln>
          </xdr:spPr>
          <xdr:style>
            <a:lnRef idx="1">
              <a:schemeClr val="accent1"/>
            </a:lnRef>
            <a:fillRef idx="0">
              <a:schemeClr val="accent1"/>
            </a:fillRef>
            <a:effectRef idx="0">
              <a:schemeClr val="accent1"/>
            </a:effectRef>
            <a:fontRef idx="minor">
              <a:schemeClr val="tx1"/>
            </a:fontRef>
          </xdr:style>
        </xdr:cxnSp>
        <xdr:cxnSp macro="">
          <xdr:nvCxnSpPr>
            <xdr:cNvPr id="294" name="Connettore 2 293"/>
            <xdr:cNvCxnSpPr/>
          </xdr:nvCxnSpPr>
          <xdr:spPr>
            <a:xfrm flipH="1">
              <a:off x="5486401" y="5676900"/>
              <a:ext cx="390525" cy="647700"/>
            </a:xfrm>
            <a:prstGeom prst="straightConnector1">
              <a:avLst/>
            </a:prstGeom>
            <a:ln w="19050">
              <a:solidFill>
                <a:srgbClr val="C00000"/>
              </a:solidFill>
              <a:tailEnd type="arrow"/>
            </a:ln>
          </xdr:spPr>
          <xdr:style>
            <a:lnRef idx="1">
              <a:schemeClr val="accent1"/>
            </a:lnRef>
            <a:fillRef idx="0">
              <a:schemeClr val="accent1"/>
            </a:fillRef>
            <a:effectRef idx="0">
              <a:schemeClr val="accent1"/>
            </a:effectRef>
            <a:fontRef idx="minor">
              <a:schemeClr val="tx1"/>
            </a:fontRef>
          </xdr:style>
        </xdr:cxnSp>
        <xdr:sp macro="" textlink="">
          <xdr:nvSpPr>
            <xdr:cNvPr id="295" name="Arco 294"/>
            <xdr:cNvSpPr/>
          </xdr:nvSpPr>
          <xdr:spPr>
            <a:xfrm rot="8700000">
              <a:off x="5689600" y="5676900"/>
              <a:ext cx="266700" cy="266700"/>
            </a:xfrm>
            <a:prstGeom prst="arc">
              <a:avLst/>
            </a:prstGeom>
            <a:ln>
              <a:solidFill>
                <a:srgbClr val="C00000"/>
              </a:solidFill>
            </a:ln>
          </xdr:spPr>
          <xdr:style>
            <a:lnRef idx="1">
              <a:schemeClr val="accent1"/>
            </a:lnRef>
            <a:fillRef idx="0">
              <a:schemeClr val="accent1"/>
            </a:fillRef>
            <a:effectRef idx="0">
              <a:schemeClr val="accent1"/>
            </a:effectRef>
            <a:fontRef idx="minor">
              <a:schemeClr val="tx1"/>
            </a:fontRef>
          </xdr:style>
          <xdr:txBody>
            <a:bodyPr wrap="square" anchor="ctr"/>
            <a:lstStyle>
              <a:defPPr>
                <a:defRPr lang="it-IT"/>
              </a:defPPr>
              <a:lvl1pPr algn="l" rtl="0" fontAlgn="base">
                <a:spcBef>
                  <a:spcPct val="0"/>
                </a:spcBef>
                <a:spcAft>
                  <a:spcPct val="0"/>
                </a:spcAft>
                <a:defRPr kern="1200">
                  <a:solidFill>
                    <a:schemeClr val="tx1"/>
                  </a:solidFill>
                  <a:latin typeface="+mn-lt"/>
                  <a:ea typeface="+mn-ea"/>
                  <a:cs typeface="+mn-cs"/>
                </a:defRPr>
              </a:lvl1pPr>
              <a:lvl2pPr marL="457200" algn="l" rtl="0" fontAlgn="base">
                <a:spcBef>
                  <a:spcPct val="0"/>
                </a:spcBef>
                <a:spcAft>
                  <a:spcPct val="0"/>
                </a:spcAft>
                <a:defRPr kern="1200">
                  <a:solidFill>
                    <a:schemeClr val="tx1"/>
                  </a:solidFill>
                  <a:latin typeface="+mn-lt"/>
                  <a:ea typeface="+mn-ea"/>
                  <a:cs typeface="+mn-cs"/>
                </a:defRPr>
              </a:lvl2pPr>
              <a:lvl3pPr marL="914400" algn="l" rtl="0" fontAlgn="base">
                <a:spcBef>
                  <a:spcPct val="0"/>
                </a:spcBef>
                <a:spcAft>
                  <a:spcPct val="0"/>
                </a:spcAft>
                <a:defRPr kern="1200">
                  <a:solidFill>
                    <a:schemeClr val="tx1"/>
                  </a:solidFill>
                  <a:latin typeface="+mn-lt"/>
                  <a:ea typeface="+mn-ea"/>
                  <a:cs typeface="+mn-cs"/>
                </a:defRPr>
              </a:lvl3pPr>
              <a:lvl4pPr marL="1371600" algn="l" rtl="0" fontAlgn="base">
                <a:spcBef>
                  <a:spcPct val="0"/>
                </a:spcBef>
                <a:spcAft>
                  <a:spcPct val="0"/>
                </a:spcAft>
                <a:defRPr kern="1200">
                  <a:solidFill>
                    <a:schemeClr val="tx1"/>
                  </a:solidFill>
                  <a:latin typeface="+mn-lt"/>
                  <a:ea typeface="+mn-ea"/>
                  <a:cs typeface="+mn-cs"/>
                </a:defRPr>
              </a:lvl4pPr>
              <a:lvl5pPr marL="1828800" algn="l" rtl="0" fontAlgn="base">
                <a:spcBef>
                  <a:spcPct val="0"/>
                </a:spcBef>
                <a:spcAft>
                  <a:spcPct val="0"/>
                </a:spcAft>
                <a:defRPr kern="1200">
                  <a:solidFill>
                    <a:schemeClr val="tx1"/>
                  </a:solidFill>
                  <a:latin typeface="+mn-lt"/>
                  <a:ea typeface="+mn-ea"/>
                  <a:cs typeface="+mn-cs"/>
                </a:defRPr>
              </a:lvl5pPr>
              <a:lvl6pPr marL="2286000" algn="l" defTabSz="914400" rtl="0" eaLnBrk="1" latinLnBrk="0" hangingPunct="1">
                <a:defRPr kern="1200">
                  <a:solidFill>
                    <a:schemeClr val="tx1"/>
                  </a:solidFill>
                  <a:latin typeface="+mn-lt"/>
                  <a:ea typeface="+mn-ea"/>
                  <a:cs typeface="+mn-cs"/>
                </a:defRPr>
              </a:lvl6pPr>
              <a:lvl7pPr marL="2743200" algn="l" defTabSz="914400" rtl="0" eaLnBrk="1" latinLnBrk="0" hangingPunct="1">
                <a:defRPr kern="1200">
                  <a:solidFill>
                    <a:schemeClr val="tx1"/>
                  </a:solidFill>
                  <a:latin typeface="+mn-lt"/>
                  <a:ea typeface="+mn-ea"/>
                  <a:cs typeface="+mn-cs"/>
                </a:defRPr>
              </a:lvl7pPr>
              <a:lvl8pPr marL="3200400" algn="l" defTabSz="914400" rtl="0" eaLnBrk="1" latinLnBrk="0" hangingPunct="1">
                <a:defRPr kern="1200">
                  <a:solidFill>
                    <a:schemeClr val="tx1"/>
                  </a:solidFill>
                  <a:latin typeface="+mn-lt"/>
                  <a:ea typeface="+mn-ea"/>
                  <a:cs typeface="+mn-cs"/>
                </a:defRPr>
              </a:lvl8pPr>
              <a:lvl9pPr marL="3657600" algn="l" defTabSz="914400" rtl="0" eaLnBrk="1" latinLnBrk="0" hangingPunct="1">
                <a:defRPr kern="1200">
                  <a:solidFill>
                    <a:schemeClr val="tx1"/>
                  </a:solidFill>
                  <a:latin typeface="+mn-lt"/>
                  <a:ea typeface="+mn-ea"/>
                  <a:cs typeface="+mn-cs"/>
                </a:defRPr>
              </a:lvl9pPr>
            </a:lstStyle>
            <a:p>
              <a:pPr algn="ctr">
                <a:defRPr/>
              </a:pPr>
              <a:endParaRPr lang="it-IT"/>
            </a:p>
          </xdr:txBody>
        </xdr:sp>
        <xdr:sp macro="" textlink="">
          <xdr:nvSpPr>
            <xdr:cNvPr id="296" name="Rettangolo 295"/>
            <xdr:cNvSpPr>
              <a:spLocks noChangeArrowheads="1"/>
            </xdr:cNvSpPr>
          </xdr:nvSpPr>
          <xdr:spPr bwMode="auto">
            <a:xfrm>
              <a:off x="5835650" y="5619750"/>
              <a:ext cx="277813" cy="307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a:spAutoFit/>
            </a:bodyPr>
            <a:lstStyle>
              <a:defPPr>
                <a:defRPr lang="it-IT"/>
              </a:defPPr>
              <a:lvl1pPr algn="l" rtl="0" fontAlgn="base">
                <a:spcBef>
                  <a:spcPct val="0"/>
                </a:spcBef>
                <a:spcAft>
                  <a:spcPct val="0"/>
                </a:spcAft>
                <a:defRPr kern="1200">
                  <a:solidFill>
                    <a:schemeClr val="tx1"/>
                  </a:solidFill>
                  <a:latin typeface="Verdana" panose="020B0604030504040204" pitchFamily="34" charset="0"/>
                  <a:ea typeface="+mn-ea"/>
                  <a:cs typeface="+mn-cs"/>
                </a:defRPr>
              </a:lvl1pPr>
              <a:lvl2pPr marL="457200" algn="l" rtl="0" fontAlgn="base">
                <a:spcBef>
                  <a:spcPct val="0"/>
                </a:spcBef>
                <a:spcAft>
                  <a:spcPct val="0"/>
                </a:spcAft>
                <a:defRPr kern="1200">
                  <a:solidFill>
                    <a:schemeClr val="tx1"/>
                  </a:solidFill>
                  <a:latin typeface="Verdana" panose="020B0604030504040204" pitchFamily="34" charset="0"/>
                  <a:ea typeface="+mn-ea"/>
                  <a:cs typeface="+mn-cs"/>
                </a:defRPr>
              </a:lvl2pPr>
              <a:lvl3pPr marL="914400" algn="l" rtl="0" fontAlgn="base">
                <a:spcBef>
                  <a:spcPct val="0"/>
                </a:spcBef>
                <a:spcAft>
                  <a:spcPct val="0"/>
                </a:spcAft>
                <a:defRPr kern="1200">
                  <a:solidFill>
                    <a:schemeClr val="tx1"/>
                  </a:solidFill>
                  <a:latin typeface="Verdana" panose="020B0604030504040204" pitchFamily="34" charset="0"/>
                  <a:ea typeface="+mn-ea"/>
                  <a:cs typeface="+mn-cs"/>
                </a:defRPr>
              </a:lvl3pPr>
              <a:lvl4pPr marL="1371600" algn="l" rtl="0" fontAlgn="base">
                <a:spcBef>
                  <a:spcPct val="0"/>
                </a:spcBef>
                <a:spcAft>
                  <a:spcPct val="0"/>
                </a:spcAft>
                <a:defRPr kern="1200">
                  <a:solidFill>
                    <a:schemeClr val="tx1"/>
                  </a:solidFill>
                  <a:latin typeface="Verdana" panose="020B0604030504040204" pitchFamily="34" charset="0"/>
                  <a:ea typeface="+mn-ea"/>
                  <a:cs typeface="+mn-cs"/>
                </a:defRPr>
              </a:lvl4pPr>
              <a:lvl5pPr marL="1828800" algn="l" rtl="0" fontAlgn="base">
                <a:spcBef>
                  <a:spcPct val="0"/>
                </a:spcBef>
                <a:spcAft>
                  <a:spcPct val="0"/>
                </a:spcAft>
                <a:defRPr kern="1200">
                  <a:solidFill>
                    <a:schemeClr val="tx1"/>
                  </a:solidFill>
                  <a:latin typeface="Verdana" panose="020B0604030504040204" pitchFamily="34" charset="0"/>
                  <a:ea typeface="+mn-ea"/>
                  <a:cs typeface="+mn-cs"/>
                </a:defRPr>
              </a:lvl5pPr>
              <a:lvl6pPr marL="2286000" algn="l" defTabSz="914400" rtl="0" eaLnBrk="1" latinLnBrk="0" hangingPunct="1">
                <a:defRPr kern="1200">
                  <a:solidFill>
                    <a:schemeClr val="tx1"/>
                  </a:solidFill>
                  <a:latin typeface="Verdana" panose="020B0604030504040204" pitchFamily="34" charset="0"/>
                  <a:ea typeface="+mn-ea"/>
                  <a:cs typeface="+mn-cs"/>
                </a:defRPr>
              </a:lvl6pPr>
              <a:lvl7pPr marL="2743200" algn="l" defTabSz="914400" rtl="0" eaLnBrk="1" latinLnBrk="0" hangingPunct="1">
                <a:defRPr kern="1200">
                  <a:solidFill>
                    <a:schemeClr val="tx1"/>
                  </a:solidFill>
                  <a:latin typeface="Verdana" panose="020B0604030504040204" pitchFamily="34" charset="0"/>
                  <a:ea typeface="+mn-ea"/>
                  <a:cs typeface="+mn-cs"/>
                </a:defRPr>
              </a:lvl7pPr>
              <a:lvl8pPr marL="3200400" algn="l" defTabSz="914400" rtl="0" eaLnBrk="1" latinLnBrk="0" hangingPunct="1">
                <a:defRPr kern="1200">
                  <a:solidFill>
                    <a:schemeClr val="tx1"/>
                  </a:solidFill>
                  <a:latin typeface="Verdana" panose="020B0604030504040204" pitchFamily="34" charset="0"/>
                  <a:ea typeface="+mn-ea"/>
                  <a:cs typeface="+mn-cs"/>
                </a:defRPr>
              </a:lvl8pPr>
              <a:lvl9pPr marL="3657600" algn="l" defTabSz="914400" rtl="0" eaLnBrk="1" latinLnBrk="0" hangingPunct="1">
                <a:defRPr kern="1200">
                  <a:solidFill>
                    <a:schemeClr val="tx1"/>
                  </a:solidFill>
                  <a:latin typeface="Verdana" panose="020B0604030504040204" pitchFamily="34" charset="0"/>
                  <a:ea typeface="+mn-ea"/>
                  <a:cs typeface="+mn-cs"/>
                </a:defRPr>
              </a:lvl9pPr>
            </a:lstStyle>
            <a:p>
              <a:pPr eaLnBrk="1" hangingPunct="1"/>
              <a:r>
                <a:rPr lang="it-IT" altLang="it-IT" sz="1400" b="1">
                  <a:solidFill>
                    <a:srgbClr val="C00000"/>
                  </a:solidFill>
                  <a:latin typeface="Symbol" panose="05050102010706020507" pitchFamily="18" charset="2"/>
                  <a:cs typeface="Tahoma" panose="020B0604030504040204" pitchFamily="34" charset="0"/>
                </a:rPr>
                <a:t>q</a:t>
              </a:r>
              <a:endParaRPr lang="it-IT" altLang="it-IT" sz="1400" b="1">
                <a:latin typeface="Symbol" panose="05050102010706020507" pitchFamily="18" charset="2"/>
              </a:endParaRPr>
            </a:p>
          </xdr:txBody>
        </xdr:sp>
        <xdr:cxnSp macro="">
          <xdr:nvCxnSpPr>
            <xdr:cNvPr id="297" name="Connettore 1 296"/>
            <xdr:cNvCxnSpPr/>
          </xdr:nvCxnSpPr>
          <xdr:spPr>
            <a:xfrm>
              <a:off x="5486400" y="5678488"/>
              <a:ext cx="0" cy="925512"/>
            </a:xfrm>
            <a:prstGeom prst="line">
              <a:avLst/>
            </a:prstGeom>
            <a:ln>
              <a:solidFill>
                <a:schemeClr val="bg1">
                  <a:lumMod val="75000"/>
                </a:schemeClr>
              </a:solidFill>
            </a:ln>
          </xdr:spPr>
          <xdr:style>
            <a:lnRef idx="1">
              <a:schemeClr val="accent1"/>
            </a:lnRef>
            <a:fillRef idx="0">
              <a:schemeClr val="accent1"/>
            </a:fillRef>
            <a:effectRef idx="0">
              <a:schemeClr val="accent1"/>
            </a:effectRef>
            <a:fontRef idx="minor">
              <a:schemeClr val="tx1"/>
            </a:fontRef>
          </xdr:style>
        </xdr:cxnSp>
        <xdr:grpSp>
          <xdr:nvGrpSpPr>
            <xdr:cNvPr id="298" name="Gruppo 297"/>
            <xdr:cNvGrpSpPr/>
          </xdr:nvGrpSpPr>
          <xdr:grpSpPr>
            <a:xfrm>
              <a:off x="5480051" y="5678488"/>
              <a:ext cx="1262062" cy="1011237"/>
              <a:chOff x="5480051" y="5678488"/>
              <a:chExt cx="1262062" cy="1011237"/>
            </a:xfrm>
          </xdr:grpSpPr>
          <xdr:grpSp>
            <xdr:nvGrpSpPr>
              <xdr:cNvPr id="300" name="Gruppo 299"/>
              <xdr:cNvGrpSpPr>
                <a:grpSpLocks/>
              </xdr:cNvGrpSpPr>
            </xdr:nvGrpSpPr>
            <xdr:grpSpPr bwMode="auto">
              <a:xfrm>
                <a:off x="5480051" y="5678488"/>
                <a:ext cx="398462" cy="666750"/>
                <a:chOff x="8051316" y="5658644"/>
                <a:chExt cx="398153" cy="666750"/>
              </a:xfrm>
            </xdr:grpSpPr>
            <xdr:cxnSp macro="">
              <xdr:nvCxnSpPr>
                <xdr:cNvPr id="304" name="Connettore 2 303"/>
                <xdr:cNvCxnSpPr/>
              </xdr:nvCxnSpPr>
              <xdr:spPr>
                <a:xfrm flipH="1" flipV="1">
                  <a:off x="8051316" y="5660231"/>
                  <a:ext cx="396567" cy="1588"/>
                </a:xfrm>
                <a:prstGeom prst="straightConnector1">
                  <a:avLst/>
                </a:prstGeom>
                <a:ln>
                  <a:solidFill>
                    <a:srgbClr val="C00000"/>
                  </a:solidFill>
                  <a:tailEnd type="arrow"/>
                </a:ln>
              </xdr:spPr>
              <xdr:style>
                <a:lnRef idx="1">
                  <a:schemeClr val="accent1"/>
                </a:lnRef>
                <a:fillRef idx="0">
                  <a:schemeClr val="accent1"/>
                </a:fillRef>
                <a:effectRef idx="0">
                  <a:schemeClr val="accent1"/>
                </a:effectRef>
                <a:fontRef idx="minor">
                  <a:schemeClr val="tx1"/>
                </a:fontRef>
              </xdr:style>
            </xdr:cxnSp>
            <xdr:cxnSp macro="">
              <xdr:nvCxnSpPr>
                <xdr:cNvPr id="305" name="Connettore 2 304"/>
                <xdr:cNvCxnSpPr/>
              </xdr:nvCxnSpPr>
              <xdr:spPr>
                <a:xfrm flipH="1">
                  <a:off x="8447882" y="5658644"/>
                  <a:ext cx="1587" cy="666750"/>
                </a:xfrm>
                <a:prstGeom prst="straightConnector1">
                  <a:avLst/>
                </a:prstGeom>
                <a:ln>
                  <a:solidFill>
                    <a:srgbClr val="C00000"/>
                  </a:solidFill>
                  <a:tailEnd type="arrow"/>
                </a:ln>
              </xdr:spPr>
              <xdr:style>
                <a:lnRef idx="1">
                  <a:schemeClr val="accent1"/>
                </a:lnRef>
                <a:fillRef idx="0">
                  <a:schemeClr val="accent1"/>
                </a:fillRef>
                <a:effectRef idx="0">
                  <a:schemeClr val="accent1"/>
                </a:effectRef>
                <a:fontRef idx="minor">
                  <a:schemeClr val="tx1"/>
                </a:fontRef>
              </xdr:style>
            </xdr:cxnSp>
          </xdr:grpSp>
          <xdr:sp macro="" textlink="">
            <xdr:nvSpPr>
              <xdr:cNvPr id="301" name="Rettangolo 300"/>
              <xdr:cNvSpPr>
                <a:spLocks noChangeArrowheads="1"/>
              </xdr:cNvSpPr>
            </xdr:nvSpPr>
            <xdr:spPr bwMode="auto">
              <a:xfrm>
                <a:off x="5881688" y="6089650"/>
                <a:ext cx="804862" cy="307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a:spAutoFit/>
              </a:bodyPr>
              <a:lstStyle>
                <a:defPPr>
                  <a:defRPr lang="it-IT"/>
                </a:defPPr>
                <a:lvl1pPr algn="l" rtl="0" fontAlgn="base">
                  <a:spcBef>
                    <a:spcPct val="0"/>
                  </a:spcBef>
                  <a:spcAft>
                    <a:spcPct val="0"/>
                  </a:spcAft>
                  <a:defRPr kern="1200">
                    <a:solidFill>
                      <a:schemeClr val="tx1"/>
                    </a:solidFill>
                    <a:latin typeface="Verdana" panose="020B0604030504040204" pitchFamily="34" charset="0"/>
                    <a:ea typeface="+mn-ea"/>
                    <a:cs typeface="+mn-cs"/>
                  </a:defRPr>
                </a:lvl1pPr>
                <a:lvl2pPr marL="457200" algn="l" rtl="0" fontAlgn="base">
                  <a:spcBef>
                    <a:spcPct val="0"/>
                  </a:spcBef>
                  <a:spcAft>
                    <a:spcPct val="0"/>
                  </a:spcAft>
                  <a:defRPr kern="1200">
                    <a:solidFill>
                      <a:schemeClr val="tx1"/>
                    </a:solidFill>
                    <a:latin typeface="Verdana" panose="020B0604030504040204" pitchFamily="34" charset="0"/>
                    <a:ea typeface="+mn-ea"/>
                    <a:cs typeface="+mn-cs"/>
                  </a:defRPr>
                </a:lvl2pPr>
                <a:lvl3pPr marL="914400" algn="l" rtl="0" fontAlgn="base">
                  <a:spcBef>
                    <a:spcPct val="0"/>
                  </a:spcBef>
                  <a:spcAft>
                    <a:spcPct val="0"/>
                  </a:spcAft>
                  <a:defRPr kern="1200">
                    <a:solidFill>
                      <a:schemeClr val="tx1"/>
                    </a:solidFill>
                    <a:latin typeface="Verdana" panose="020B0604030504040204" pitchFamily="34" charset="0"/>
                    <a:ea typeface="+mn-ea"/>
                    <a:cs typeface="+mn-cs"/>
                  </a:defRPr>
                </a:lvl3pPr>
                <a:lvl4pPr marL="1371600" algn="l" rtl="0" fontAlgn="base">
                  <a:spcBef>
                    <a:spcPct val="0"/>
                  </a:spcBef>
                  <a:spcAft>
                    <a:spcPct val="0"/>
                  </a:spcAft>
                  <a:defRPr kern="1200">
                    <a:solidFill>
                      <a:schemeClr val="tx1"/>
                    </a:solidFill>
                    <a:latin typeface="Verdana" panose="020B0604030504040204" pitchFamily="34" charset="0"/>
                    <a:ea typeface="+mn-ea"/>
                    <a:cs typeface="+mn-cs"/>
                  </a:defRPr>
                </a:lvl4pPr>
                <a:lvl5pPr marL="1828800" algn="l" rtl="0" fontAlgn="base">
                  <a:spcBef>
                    <a:spcPct val="0"/>
                  </a:spcBef>
                  <a:spcAft>
                    <a:spcPct val="0"/>
                  </a:spcAft>
                  <a:defRPr kern="1200">
                    <a:solidFill>
                      <a:schemeClr val="tx1"/>
                    </a:solidFill>
                    <a:latin typeface="Verdana" panose="020B0604030504040204" pitchFamily="34" charset="0"/>
                    <a:ea typeface="+mn-ea"/>
                    <a:cs typeface="+mn-cs"/>
                  </a:defRPr>
                </a:lvl5pPr>
                <a:lvl6pPr marL="2286000" algn="l" defTabSz="914400" rtl="0" eaLnBrk="1" latinLnBrk="0" hangingPunct="1">
                  <a:defRPr kern="1200">
                    <a:solidFill>
                      <a:schemeClr val="tx1"/>
                    </a:solidFill>
                    <a:latin typeface="Verdana" panose="020B0604030504040204" pitchFamily="34" charset="0"/>
                    <a:ea typeface="+mn-ea"/>
                    <a:cs typeface="+mn-cs"/>
                  </a:defRPr>
                </a:lvl6pPr>
                <a:lvl7pPr marL="2743200" algn="l" defTabSz="914400" rtl="0" eaLnBrk="1" latinLnBrk="0" hangingPunct="1">
                  <a:defRPr kern="1200">
                    <a:solidFill>
                      <a:schemeClr val="tx1"/>
                    </a:solidFill>
                    <a:latin typeface="Verdana" panose="020B0604030504040204" pitchFamily="34" charset="0"/>
                    <a:ea typeface="+mn-ea"/>
                    <a:cs typeface="+mn-cs"/>
                  </a:defRPr>
                </a:lvl7pPr>
                <a:lvl8pPr marL="3200400" algn="l" defTabSz="914400" rtl="0" eaLnBrk="1" latinLnBrk="0" hangingPunct="1">
                  <a:defRPr kern="1200">
                    <a:solidFill>
                      <a:schemeClr val="tx1"/>
                    </a:solidFill>
                    <a:latin typeface="Verdana" panose="020B0604030504040204" pitchFamily="34" charset="0"/>
                    <a:ea typeface="+mn-ea"/>
                    <a:cs typeface="+mn-cs"/>
                  </a:defRPr>
                </a:lvl8pPr>
                <a:lvl9pPr marL="3657600" algn="l" defTabSz="914400" rtl="0" eaLnBrk="1" latinLnBrk="0" hangingPunct="1">
                  <a:defRPr kern="1200">
                    <a:solidFill>
                      <a:schemeClr val="tx1"/>
                    </a:solidFill>
                    <a:latin typeface="Verdana" panose="020B0604030504040204" pitchFamily="34" charset="0"/>
                    <a:ea typeface="+mn-ea"/>
                    <a:cs typeface="+mn-cs"/>
                  </a:defRPr>
                </a:lvl9pPr>
              </a:lstStyle>
              <a:p>
                <a:pPr eaLnBrk="1" hangingPunct="1"/>
                <a:r>
                  <a:rPr lang="it-IT" altLang="it-IT" sz="1400">
                    <a:solidFill>
                      <a:srgbClr val="C00000"/>
                    </a:solidFill>
                    <a:latin typeface="Tahoma" panose="020B0604030504040204" pitchFamily="34" charset="0"/>
                    <a:cs typeface="Tahoma" panose="020B0604030504040204" pitchFamily="34" charset="0"/>
                  </a:rPr>
                  <a:t>(1-k</a:t>
                </a:r>
                <a:r>
                  <a:rPr lang="it-IT" altLang="it-IT" sz="1400" baseline="-25000">
                    <a:solidFill>
                      <a:srgbClr val="C00000"/>
                    </a:solidFill>
                    <a:latin typeface="Tahoma" panose="020B0604030504040204" pitchFamily="34" charset="0"/>
                    <a:cs typeface="Tahoma" panose="020B0604030504040204" pitchFamily="34" charset="0"/>
                  </a:rPr>
                  <a:t>v</a:t>
                </a:r>
                <a:r>
                  <a:rPr lang="it-IT" altLang="it-IT" sz="1400">
                    <a:solidFill>
                      <a:srgbClr val="C00000"/>
                    </a:solidFill>
                    <a:latin typeface="Tahoma" panose="020B0604030504040204" pitchFamily="34" charset="0"/>
                    <a:cs typeface="Tahoma" panose="020B0604030504040204" pitchFamily="34" charset="0"/>
                  </a:rPr>
                  <a:t>)W</a:t>
                </a:r>
                <a:endParaRPr lang="it-IT" altLang="it-IT" sz="1400"/>
              </a:p>
            </xdr:txBody>
          </xdr:sp>
          <xdr:sp macro="" textlink="">
            <xdr:nvSpPr>
              <xdr:cNvPr id="302" name="Rettangolo 301"/>
              <xdr:cNvSpPr>
                <a:spLocks noChangeArrowheads="1"/>
              </xdr:cNvSpPr>
            </xdr:nvSpPr>
            <xdr:spPr bwMode="auto">
              <a:xfrm>
                <a:off x="5881688" y="6381750"/>
                <a:ext cx="860425" cy="307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a:spAutoFit/>
              </a:bodyPr>
              <a:lstStyle>
                <a:defPPr>
                  <a:defRPr lang="it-IT"/>
                </a:defPPr>
                <a:lvl1pPr algn="l" rtl="0" fontAlgn="base">
                  <a:spcBef>
                    <a:spcPct val="0"/>
                  </a:spcBef>
                  <a:spcAft>
                    <a:spcPct val="0"/>
                  </a:spcAft>
                  <a:defRPr kern="1200">
                    <a:solidFill>
                      <a:schemeClr val="tx1"/>
                    </a:solidFill>
                    <a:latin typeface="Verdana" panose="020B0604030504040204" pitchFamily="34" charset="0"/>
                    <a:ea typeface="+mn-ea"/>
                    <a:cs typeface="+mn-cs"/>
                  </a:defRPr>
                </a:lvl1pPr>
                <a:lvl2pPr marL="457200" algn="l" rtl="0" fontAlgn="base">
                  <a:spcBef>
                    <a:spcPct val="0"/>
                  </a:spcBef>
                  <a:spcAft>
                    <a:spcPct val="0"/>
                  </a:spcAft>
                  <a:defRPr kern="1200">
                    <a:solidFill>
                      <a:schemeClr val="tx1"/>
                    </a:solidFill>
                    <a:latin typeface="Verdana" panose="020B0604030504040204" pitchFamily="34" charset="0"/>
                    <a:ea typeface="+mn-ea"/>
                    <a:cs typeface="+mn-cs"/>
                  </a:defRPr>
                </a:lvl2pPr>
                <a:lvl3pPr marL="914400" algn="l" rtl="0" fontAlgn="base">
                  <a:spcBef>
                    <a:spcPct val="0"/>
                  </a:spcBef>
                  <a:spcAft>
                    <a:spcPct val="0"/>
                  </a:spcAft>
                  <a:defRPr kern="1200">
                    <a:solidFill>
                      <a:schemeClr val="tx1"/>
                    </a:solidFill>
                    <a:latin typeface="Verdana" panose="020B0604030504040204" pitchFamily="34" charset="0"/>
                    <a:ea typeface="+mn-ea"/>
                    <a:cs typeface="+mn-cs"/>
                  </a:defRPr>
                </a:lvl3pPr>
                <a:lvl4pPr marL="1371600" algn="l" rtl="0" fontAlgn="base">
                  <a:spcBef>
                    <a:spcPct val="0"/>
                  </a:spcBef>
                  <a:spcAft>
                    <a:spcPct val="0"/>
                  </a:spcAft>
                  <a:defRPr kern="1200">
                    <a:solidFill>
                      <a:schemeClr val="tx1"/>
                    </a:solidFill>
                    <a:latin typeface="Verdana" panose="020B0604030504040204" pitchFamily="34" charset="0"/>
                    <a:ea typeface="+mn-ea"/>
                    <a:cs typeface="+mn-cs"/>
                  </a:defRPr>
                </a:lvl4pPr>
                <a:lvl5pPr marL="1828800" algn="l" rtl="0" fontAlgn="base">
                  <a:spcBef>
                    <a:spcPct val="0"/>
                  </a:spcBef>
                  <a:spcAft>
                    <a:spcPct val="0"/>
                  </a:spcAft>
                  <a:defRPr kern="1200">
                    <a:solidFill>
                      <a:schemeClr val="tx1"/>
                    </a:solidFill>
                    <a:latin typeface="Verdana" panose="020B0604030504040204" pitchFamily="34" charset="0"/>
                    <a:ea typeface="+mn-ea"/>
                    <a:cs typeface="+mn-cs"/>
                  </a:defRPr>
                </a:lvl5pPr>
                <a:lvl6pPr marL="2286000" algn="l" defTabSz="914400" rtl="0" eaLnBrk="1" latinLnBrk="0" hangingPunct="1">
                  <a:defRPr kern="1200">
                    <a:solidFill>
                      <a:schemeClr val="tx1"/>
                    </a:solidFill>
                    <a:latin typeface="Verdana" panose="020B0604030504040204" pitchFamily="34" charset="0"/>
                    <a:ea typeface="+mn-ea"/>
                    <a:cs typeface="+mn-cs"/>
                  </a:defRPr>
                </a:lvl6pPr>
                <a:lvl7pPr marL="2743200" algn="l" defTabSz="914400" rtl="0" eaLnBrk="1" latinLnBrk="0" hangingPunct="1">
                  <a:defRPr kern="1200">
                    <a:solidFill>
                      <a:schemeClr val="tx1"/>
                    </a:solidFill>
                    <a:latin typeface="Verdana" panose="020B0604030504040204" pitchFamily="34" charset="0"/>
                    <a:ea typeface="+mn-ea"/>
                    <a:cs typeface="+mn-cs"/>
                  </a:defRPr>
                </a:lvl7pPr>
                <a:lvl8pPr marL="3200400" algn="l" defTabSz="914400" rtl="0" eaLnBrk="1" latinLnBrk="0" hangingPunct="1">
                  <a:defRPr kern="1200">
                    <a:solidFill>
                      <a:schemeClr val="tx1"/>
                    </a:solidFill>
                    <a:latin typeface="Verdana" panose="020B0604030504040204" pitchFamily="34" charset="0"/>
                    <a:ea typeface="+mn-ea"/>
                    <a:cs typeface="+mn-cs"/>
                  </a:defRPr>
                </a:lvl8pPr>
                <a:lvl9pPr marL="3657600" algn="l" defTabSz="914400" rtl="0" eaLnBrk="1" latinLnBrk="0" hangingPunct="1">
                  <a:defRPr kern="1200">
                    <a:solidFill>
                      <a:schemeClr val="tx1"/>
                    </a:solidFill>
                    <a:latin typeface="Verdana" panose="020B0604030504040204" pitchFamily="34" charset="0"/>
                    <a:ea typeface="+mn-ea"/>
                    <a:cs typeface="+mn-cs"/>
                  </a:defRPr>
                </a:lvl9pPr>
              </a:lstStyle>
              <a:p>
                <a:pPr eaLnBrk="1" hangingPunct="1"/>
                <a:r>
                  <a:rPr lang="it-IT" altLang="it-IT" sz="1400">
                    <a:solidFill>
                      <a:srgbClr val="FF7C80"/>
                    </a:solidFill>
                    <a:latin typeface="Tahoma" panose="020B0604030504040204" pitchFamily="34" charset="0"/>
                    <a:cs typeface="Tahoma" panose="020B0604030504040204" pitchFamily="34" charset="0"/>
                  </a:rPr>
                  <a:t>(1+k</a:t>
                </a:r>
                <a:r>
                  <a:rPr lang="it-IT" altLang="it-IT" sz="1400" baseline="-25000">
                    <a:solidFill>
                      <a:srgbClr val="FF7C80"/>
                    </a:solidFill>
                    <a:latin typeface="Tahoma" panose="020B0604030504040204" pitchFamily="34" charset="0"/>
                    <a:cs typeface="Tahoma" panose="020B0604030504040204" pitchFamily="34" charset="0"/>
                  </a:rPr>
                  <a:t>v</a:t>
                </a:r>
                <a:r>
                  <a:rPr lang="it-IT" altLang="it-IT" sz="1400">
                    <a:solidFill>
                      <a:srgbClr val="FF7C80"/>
                    </a:solidFill>
                    <a:latin typeface="Tahoma" panose="020B0604030504040204" pitchFamily="34" charset="0"/>
                    <a:cs typeface="Tahoma" panose="020B0604030504040204" pitchFamily="34" charset="0"/>
                  </a:rPr>
                  <a:t>)W</a:t>
                </a:r>
                <a:endParaRPr lang="it-IT" altLang="it-IT" sz="1400">
                  <a:solidFill>
                    <a:srgbClr val="FF7C80"/>
                  </a:solidFill>
                </a:endParaRPr>
              </a:p>
            </xdr:txBody>
          </xdr:sp>
          <xdr:cxnSp macro="">
            <xdr:nvCxnSpPr>
              <xdr:cNvPr id="303" name="Connettore 1 302"/>
              <xdr:cNvCxnSpPr/>
            </xdr:nvCxnSpPr>
            <xdr:spPr>
              <a:xfrm flipH="1">
                <a:off x="5499101" y="6604000"/>
                <a:ext cx="360363" cy="0"/>
              </a:xfrm>
              <a:prstGeom prst="line">
                <a:avLst/>
              </a:prstGeom>
              <a:ln>
                <a:solidFill>
                  <a:schemeClr val="bg1">
                    <a:lumMod val="75000"/>
                  </a:schemeClr>
                </a:solidFill>
              </a:ln>
            </xdr:spPr>
            <xdr:style>
              <a:lnRef idx="1">
                <a:schemeClr val="accent1"/>
              </a:lnRef>
              <a:fillRef idx="0">
                <a:schemeClr val="accent1"/>
              </a:fillRef>
              <a:effectRef idx="0">
                <a:schemeClr val="accent1"/>
              </a:effectRef>
              <a:fontRef idx="minor">
                <a:schemeClr val="tx1"/>
              </a:fontRef>
            </xdr:style>
          </xdr:cxnSp>
        </xdr:grpSp>
        <xdr:cxnSp macro="">
          <xdr:nvCxnSpPr>
            <xdr:cNvPr id="299" name="Connettore 1 298"/>
            <xdr:cNvCxnSpPr/>
          </xdr:nvCxnSpPr>
          <xdr:spPr>
            <a:xfrm flipH="1">
              <a:off x="5480050" y="6321425"/>
              <a:ext cx="395288" cy="0"/>
            </a:xfrm>
            <a:prstGeom prst="line">
              <a:avLst/>
            </a:prstGeom>
            <a:ln>
              <a:solidFill>
                <a:schemeClr val="bg1">
                  <a:lumMod val="75000"/>
                </a:schemeClr>
              </a:solidFill>
            </a:ln>
          </xdr:spPr>
          <xdr:style>
            <a:lnRef idx="1">
              <a:schemeClr val="accent1"/>
            </a:lnRef>
            <a:fillRef idx="0">
              <a:schemeClr val="accent1"/>
            </a:fillRef>
            <a:effectRef idx="0">
              <a:schemeClr val="accent1"/>
            </a:effectRef>
            <a:fontRef idx="minor">
              <a:schemeClr val="tx1"/>
            </a:fontRef>
          </xdr:style>
        </xdr:cxnSp>
      </xdr:grpSp>
    </xdr:grpSp>
    <xdr:clientData/>
  </xdr:twoCellAnchor>
  <xdr:twoCellAnchor>
    <xdr:from>
      <xdr:col>1</xdr:col>
      <xdr:colOff>95250</xdr:colOff>
      <xdr:row>18</xdr:row>
      <xdr:rowOff>133350</xdr:rowOff>
    </xdr:from>
    <xdr:to>
      <xdr:col>6</xdr:col>
      <xdr:colOff>523875</xdr:colOff>
      <xdr:row>35</xdr:row>
      <xdr:rowOff>47625</xdr:rowOff>
    </xdr:to>
    <xdr:grpSp>
      <xdr:nvGrpSpPr>
        <xdr:cNvPr id="351" name="Gruppo 350"/>
        <xdr:cNvGrpSpPr/>
      </xdr:nvGrpSpPr>
      <xdr:grpSpPr>
        <a:xfrm>
          <a:off x="815837" y="4282937"/>
          <a:ext cx="3592581" cy="3152775"/>
          <a:chOff x="790575" y="876300"/>
          <a:chExt cx="3581400" cy="3152775"/>
        </a:xfrm>
      </xdr:grpSpPr>
      <xdr:sp macro="" textlink="">
        <xdr:nvSpPr>
          <xdr:cNvPr id="352" name="Rectangle 2"/>
          <xdr:cNvSpPr>
            <a:spLocks noChangeArrowheads="1"/>
          </xdr:cNvSpPr>
        </xdr:nvSpPr>
        <xdr:spPr bwMode="auto">
          <a:xfrm>
            <a:off x="1707682" y="3219450"/>
            <a:ext cx="1262557" cy="190500"/>
          </a:xfrm>
          <a:prstGeom prst="rect">
            <a:avLst/>
          </a:prstGeom>
          <a:solidFill>
            <a:schemeClr val="bg1">
              <a:lumMod val="65000"/>
            </a:schemeClr>
          </a:solidFill>
          <a:ln w="9525">
            <a:solidFill>
              <a:schemeClr val="tx1"/>
            </a:solidFill>
            <a:miter lim="800000"/>
            <a:headEnd/>
            <a:tailEnd/>
          </a:ln>
        </xdr:spPr>
      </xdr:sp>
      <xdr:sp macro="" textlink="">
        <xdr:nvSpPr>
          <xdr:cNvPr id="353" name="Rectangle 3"/>
          <xdr:cNvSpPr>
            <a:spLocks noChangeArrowheads="1"/>
          </xdr:cNvSpPr>
        </xdr:nvSpPr>
        <xdr:spPr bwMode="auto">
          <a:xfrm>
            <a:off x="2035331" y="1504950"/>
            <a:ext cx="139180" cy="1714500"/>
          </a:xfrm>
          <a:prstGeom prst="rect">
            <a:avLst/>
          </a:prstGeom>
          <a:solidFill>
            <a:schemeClr val="bg1">
              <a:lumMod val="75000"/>
            </a:schemeClr>
          </a:solidFill>
          <a:ln w="9525">
            <a:solidFill>
              <a:schemeClr val="tx1"/>
            </a:solidFill>
            <a:miter lim="800000"/>
            <a:headEnd/>
            <a:tailEnd/>
          </a:ln>
        </xdr:spPr>
      </xdr:sp>
      <xdr:sp macro="" textlink="">
        <xdr:nvSpPr>
          <xdr:cNvPr id="354" name="AutoShape 4"/>
          <xdr:cNvSpPr>
            <a:spLocks noChangeArrowheads="1"/>
          </xdr:cNvSpPr>
        </xdr:nvSpPr>
        <xdr:spPr bwMode="auto">
          <a:xfrm flipH="1">
            <a:off x="1936334" y="1514475"/>
            <a:ext cx="99414" cy="1704975"/>
          </a:xfrm>
          <a:prstGeom prst="rtTriangle">
            <a:avLst/>
          </a:prstGeom>
          <a:solidFill>
            <a:schemeClr val="bg1">
              <a:lumMod val="75000"/>
            </a:schemeClr>
          </a:solidFill>
          <a:ln w="9525">
            <a:solidFill>
              <a:sysClr val="windowText" lastClr="000000"/>
            </a:solidFill>
            <a:miter lim="800000"/>
            <a:headEnd/>
            <a:tailEnd/>
          </a:ln>
        </xdr:spPr>
      </xdr:sp>
      <xdr:sp macro="" textlink="">
        <xdr:nvSpPr>
          <xdr:cNvPr id="355" name="Line 5"/>
          <xdr:cNvSpPr>
            <a:spLocks noChangeShapeType="1"/>
          </xdr:cNvSpPr>
        </xdr:nvSpPr>
        <xdr:spPr bwMode="auto">
          <a:xfrm flipV="1">
            <a:off x="2164986" y="1123950"/>
            <a:ext cx="1451443" cy="390525"/>
          </a:xfrm>
          <a:prstGeom prst="line">
            <a:avLst/>
          </a:prstGeom>
          <a:solidFill>
            <a:sysClr val="window" lastClr="FFFFFF"/>
          </a:solidFill>
          <a:ln w="9525">
            <a:solidFill>
              <a:srgbClr xmlns:mc="http://schemas.openxmlformats.org/markup-compatibility/2006" xmlns:a14="http://schemas.microsoft.com/office/drawing/2010/main" val="000000" mc:Ignorable="a14" a14:legacySpreadsheetColorIndex="64"/>
            </a:solidFill>
            <a:round/>
            <a:headEnd/>
            <a:tailEnd/>
          </a:ln>
          <a:extLst/>
        </xdr:spPr>
      </xdr:sp>
      <xdr:sp macro="" textlink="">
        <xdr:nvSpPr>
          <xdr:cNvPr id="356" name="Line 6"/>
          <xdr:cNvSpPr>
            <a:spLocks noChangeShapeType="1"/>
          </xdr:cNvSpPr>
        </xdr:nvSpPr>
        <xdr:spPr bwMode="auto">
          <a:xfrm>
            <a:off x="2164986" y="1514475"/>
            <a:ext cx="805253" cy="0"/>
          </a:xfrm>
          <a:prstGeom prst="line">
            <a:avLst/>
          </a:prstGeom>
          <a:solidFill>
            <a:sysClr val="window" lastClr="FFFFFF"/>
          </a:solidFill>
          <a:ln w="9525">
            <a:solidFill>
              <a:srgbClr xmlns:mc="http://schemas.openxmlformats.org/markup-compatibility/2006" xmlns:a14="http://schemas.microsoft.com/office/drawing/2010/main" val="000000" mc:Ignorable="a14" a14:legacySpreadsheetColorIndex="64"/>
            </a:solidFill>
            <a:round/>
            <a:headEnd/>
            <a:tailEnd/>
          </a:ln>
          <a:extLst/>
        </xdr:spPr>
      </xdr:sp>
      <xdr:sp macro="" textlink="">
        <xdr:nvSpPr>
          <xdr:cNvPr id="357" name="Line 7"/>
          <xdr:cNvSpPr>
            <a:spLocks noChangeShapeType="1"/>
          </xdr:cNvSpPr>
        </xdr:nvSpPr>
        <xdr:spPr bwMode="auto">
          <a:xfrm flipH="1">
            <a:off x="2433403" y="1438275"/>
            <a:ext cx="9941" cy="76200"/>
          </a:xfrm>
          <a:prstGeom prst="line">
            <a:avLst/>
          </a:prstGeom>
          <a:solidFill>
            <a:sysClr val="window" lastClr="FFFFFF"/>
          </a:solidFill>
          <a:ln w="9525">
            <a:solidFill>
              <a:srgbClr xmlns:mc="http://schemas.openxmlformats.org/markup-compatibility/2006" xmlns:a14="http://schemas.microsoft.com/office/drawing/2010/main" val="000000" mc:Ignorable="a14" a14:legacySpreadsheetColorIndex="64"/>
            </a:solidFill>
            <a:round/>
            <a:headEnd/>
            <a:tailEnd/>
          </a:ln>
          <a:extLst/>
        </xdr:spPr>
      </xdr:sp>
      <xdr:sp macro="" textlink="">
        <xdr:nvSpPr>
          <xdr:cNvPr id="358" name="Text Box 8"/>
          <xdr:cNvSpPr txBox="1">
            <a:spLocks noChangeArrowheads="1"/>
          </xdr:cNvSpPr>
        </xdr:nvSpPr>
        <xdr:spPr bwMode="auto">
          <a:xfrm>
            <a:off x="2542759" y="1419225"/>
            <a:ext cx="566659" cy="304800"/>
          </a:xfrm>
          <a:prstGeom prst="rect">
            <a:avLst/>
          </a:prstGeom>
          <a:solidFill>
            <a:sysClr val="window" lastClr="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it-IT" sz="1000" b="0" i="0" u="none" strike="noStrike" baseline="0">
                <a:solidFill>
                  <a:srgbClr val="000000"/>
                </a:solidFill>
                <a:latin typeface="Symbol"/>
              </a:rPr>
              <a:t>b</a:t>
            </a:r>
            <a:r>
              <a:rPr lang="it-IT" sz="1000" b="0" i="0" u="none" strike="noStrike" baseline="0">
                <a:solidFill>
                  <a:srgbClr val="000000"/>
                </a:solidFill>
                <a:latin typeface="Palatino Linotype"/>
              </a:rPr>
              <a:t> = 20°</a:t>
            </a:r>
          </a:p>
        </xdr:txBody>
      </xdr:sp>
      <xdr:sp macro="" textlink="">
        <xdr:nvSpPr>
          <xdr:cNvPr id="359" name="Line 9"/>
          <xdr:cNvSpPr>
            <a:spLocks noChangeShapeType="1"/>
          </xdr:cNvSpPr>
        </xdr:nvSpPr>
        <xdr:spPr bwMode="auto">
          <a:xfrm>
            <a:off x="2970239" y="1285875"/>
            <a:ext cx="0" cy="2124075"/>
          </a:xfrm>
          <a:prstGeom prst="line">
            <a:avLst/>
          </a:prstGeom>
          <a:solidFill>
            <a:sysClr val="window" lastClr="FFFFFF"/>
          </a:solidFill>
          <a:ln w="9525">
            <a:solidFill>
              <a:srgbClr xmlns:mc="http://schemas.openxmlformats.org/markup-compatibility/2006" xmlns:a14="http://schemas.microsoft.com/office/drawing/2010/main" val="000000" mc:Ignorable="a14" a14:legacySpreadsheetColorIndex="64"/>
            </a:solidFill>
            <a:prstDash val="dash"/>
            <a:round/>
            <a:headEnd/>
            <a:tailEnd/>
          </a:ln>
          <a:extLst/>
        </xdr:spPr>
      </xdr:sp>
      <xdr:sp macro="" textlink="">
        <xdr:nvSpPr>
          <xdr:cNvPr id="418" name="Line 10"/>
          <xdr:cNvSpPr>
            <a:spLocks noChangeShapeType="1"/>
          </xdr:cNvSpPr>
        </xdr:nvSpPr>
        <xdr:spPr bwMode="auto">
          <a:xfrm>
            <a:off x="1442127" y="3219450"/>
            <a:ext cx="437421" cy="0"/>
          </a:xfrm>
          <a:prstGeom prst="line">
            <a:avLst/>
          </a:prstGeom>
          <a:solidFill>
            <a:sysClr val="window" lastClr="FFFFFF"/>
          </a:solidFill>
          <a:ln w="9525">
            <a:solidFill>
              <a:srgbClr xmlns:mc="http://schemas.openxmlformats.org/markup-compatibility/2006" xmlns:a14="http://schemas.microsoft.com/office/drawing/2010/main" val="000000" mc:Ignorable="a14" a14:legacySpreadsheetColorIndex="64"/>
            </a:solidFill>
            <a:round/>
            <a:headEnd/>
            <a:tailEnd/>
          </a:ln>
          <a:extLst/>
        </xdr:spPr>
      </xdr:sp>
      <xdr:sp macro="" textlink="">
        <xdr:nvSpPr>
          <xdr:cNvPr id="419" name="Line 11"/>
          <xdr:cNvSpPr>
            <a:spLocks noChangeShapeType="1"/>
          </xdr:cNvSpPr>
        </xdr:nvSpPr>
        <xdr:spPr bwMode="auto">
          <a:xfrm>
            <a:off x="2174927" y="1323975"/>
            <a:ext cx="0" cy="180975"/>
          </a:xfrm>
          <a:prstGeom prst="line">
            <a:avLst/>
          </a:prstGeom>
          <a:solidFill>
            <a:sysClr val="window" lastClr="FFFFFF"/>
          </a:solidFill>
          <a:ln w="9525">
            <a:solidFill>
              <a:srgbClr xmlns:mc="http://schemas.openxmlformats.org/markup-compatibility/2006" xmlns:a14="http://schemas.microsoft.com/office/drawing/2010/main" val="000000" mc:Ignorable="a14" a14:legacySpreadsheetColorIndex="64"/>
            </a:solidFill>
            <a:round/>
            <a:headEnd/>
            <a:tailEnd type="triangle" w="med" len="med"/>
          </a:ln>
          <a:extLst/>
        </xdr:spPr>
      </xdr:sp>
      <xdr:sp macro="" textlink="">
        <xdr:nvSpPr>
          <xdr:cNvPr id="420" name="Line 12"/>
          <xdr:cNvSpPr>
            <a:spLocks noChangeShapeType="1"/>
          </xdr:cNvSpPr>
        </xdr:nvSpPr>
        <xdr:spPr bwMode="auto">
          <a:xfrm>
            <a:off x="2333989" y="1276350"/>
            <a:ext cx="0" cy="180975"/>
          </a:xfrm>
          <a:prstGeom prst="line">
            <a:avLst/>
          </a:prstGeom>
          <a:solidFill>
            <a:sysClr val="window" lastClr="FFFFFF"/>
          </a:solidFill>
          <a:ln w="9525">
            <a:solidFill>
              <a:srgbClr xmlns:mc="http://schemas.openxmlformats.org/markup-compatibility/2006" xmlns:a14="http://schemas.microsoft.com/office/drawing/2010/main" val="000000" mc:Ignorable="a14" a14:legacySpreadsheetColorIndex="64"/>
            </a:solidFill>
            <a:round/>
            <a:headEnd/>
            <a:tailEnd type="triangle" w="med" len="med"/>
          </a:ln>
          <a:extLst/>
        </xdr:spPr>
      </xdr:sp>
      <xdr:sp macro="" textlink="">
        <xdr:nvSpPr>
          <xdr:cNvPr id="421" name="Line 13"/>
          <xdr:cNvSpPr>
            <a:spLocks noChangeShapeType="1"/>
          </xdr:cNvSpPr>
        </xdr:nvSpPr>
        <xdr:spPr bwMode="auto">
          <a:xfrm>
            <a:off x="2493052" y="1247775"/>
            <a:ext cx="0" cy="180975"/>
          </a:xfrm>
          <a:prstGeom prst="line">
            <a:avLst/>
          </a:prstGeom>
          <a:solidFill>
            <a:sysClr val="window" lastClr="FFFFFF"/>
          </a:solidFill>
          <a:ln w="9525">
            <a:solidFill>
              <a:srgbClr xmlns:mc="http://schemas.openxmlformats.org/markup-compatibility/2006" xmlns:a14="http://schemas.microsoft.com/office/drawing/2010/main" val="000000" mc:Ignorable="a14" a14:legacySpreadsheetColorIndex="64"/>
            </a:solidFill>
            <a:round/>
            <a:headEnd/>
            <a:tailEnd type="triangle" w="med" len="med"/>
          </a:ln>
          <a:extLst/>
        </xdr:spPr>
      </xdr:sp>
      <xdr:sp macro="" textlink="">
        <xdr:nvSpPr>
          <xdr:cNvPr id="422" name="Line 14"/>
          <xdr:cNvSpPr>
            <a:spLocks noChangeShapeType="1"/>
          </xdr:cNvSpPr>
        </xdr:nvSpPr>
        <xdr:spPr bwMode="auto">
          <a:xfrm>
            <a:off x="2652114" y="1200150"/>
            <a:ext cx="0" cy="180975"/>
          </a:xfrm>
          <a:prstGeom prst="line">
            <a:avLst/>
          </a:prstGeom>
          <a:solidFill>
            <a:sysClr val="window" lastClr="FFFFFF"/>
          </a:solidFill>
          <a:ln w="9525">
            <a:solidFill>
              <a:srgbClr xmlns:mc="http://schemas.openxmlformats.org/markup-compatibility/2006" xmlns:a14="http://schemas.microsoft.com/office/drawing/2010/main" val="000000" mc:Ignorable="a14" a14:legacySpreadsheetColorIndex="64"/>
            </a:solidFill>
            <a:round/>
            <a:headEnd/>
            <a:tailEnd type="triangle" w="med" len="med"/>
          </a:ln>
          <a:extLst/>
        </xdr:spPr>
      </xdr:sp>
      <xdr:sp macro="" textlink="">
        <xdr:nvSpPr>
          <xdr:cNvPr id="423" name="Line 15"/>
          <xdr:cNvSpPr>
            <a:spLocks noChangeShapeType="1"/>
          </xdr:cNvSpPr>
        </xdr:nvSpPr>
        <xdr:spPr bwMode="auto">
          <a:xfrm>
            <a:off x="2811176" y="1162050"/>
            <a:ext cx="0" cy="180975"/>
          </a:xfrm>
          <a:prstGeom prst="line">
            <a:avLst/>
          </a:prstGeom>
          <a:solidFill>
            <a:sysClr val="window" lastClr="FFFFFF"/>
          </a:solidFill>
          <a:ln w="9525">
            <a:solidFill>
              <a:srgbClr xmlns:mc="http://schemas.openxmlformats.org/markup-compatibility/2006" xmlns:a14="http://schemas.microsoft.com/office/drawing/2010/main" val="000000" mc:Ignorable="a14" a14:legacySpreadsheetColorIndex="64"/>
            </a:solidFill>
            <a:round/>
            <a:headEnd/>
            <a:tailEnd type="triangle" w="med" len="med"/>
          </a:ln>
          <a:extLst/>
        </xdr:spPr>
      </xdr:sp>
      <xdr:sp macro="" textlink="">
        <xdr:nvSpPr>
          <xdr:cNvPr id="424" name="Line 16"/>
          <xdr:cNvSpPr>
            <a:spLocks noChangeShapeType="1"/>
          </xdr:cNvSpPr>
        </xdr:nvSpPr>
        <xdr:spPr bwMode="auto">
          <a:xfrm>
            <a:off x="2970239" y="1114425"/>
            <a:ext cx="0" cy="180975"/>
          </a:xfrm>
          <a:prstGeom prst="line">
            <a:avLst/>
          </a:prstGeom>
          <a:solidFill>
            <a:sysClr val="window" lastClr="FFFFFF"/>
          </a:solidFill>
          <a:ln w="9525">
            <a:solidFill>
              <a:srgbClr xmlns:mc="http://schemas.openxmlformats.org/markup-compatibility/2006" xmlns:a14="http://schemas.microsoft.com/office/drawing/2010/main" val="000000" mc:Ignorable="a14" a14:legacySpreadsheetColorIndex="64"/>
            </a:solidFill>
            <a:round/>
            <a:headEnd/>
            <a:tailEnd type="triangle" w="med" len="med"/>
          </a:ln>
          <a:extLst/>
        </xdr:spPr>
      </xdr:sp>
      <xdr:sp macro="" textlink="">
        <xdr:nvSpPr>
          <xdr:cNvPr id="425" name="Line 17"/>
          <xdr:cNvSpPr>
            <a:spLocks noChangeShapeType="1"/>
          </xdr:cNvSpPr>
        </xdr:nvSpPr>
        <xdr:spPr bwMode="auto">
          <a:xfrm>
            <a:off x="3129301" y="1076325"/>
            <a:ext cx="0" cy="180975"/>
          </a:xfrm>
          <a:prstGeom prst="line">
            <a:avLst/>
          </a:prstGeom>
          <a:solidFill>
            <a:sysClr val="window" lastClr="FFFFFF"/>
          </a:solidFill>
          <a:ln w="9525">
            <a:solidFill>
              <a:srgbClr xmlns:mc="http://schemas.openxmlformats.org/markup-compatibility/2006" xmlns:a14="http://schemas.microsoft.com/office/drawing/2010/main" val="000000" mc:Ignorable="a14" a14:legacySpreadsheetColorIndex="64"/>
            </a:solidFill>
            <a:round/>
            <a:headEnd/>
            <a:tailEnd type="triangle" w="med" len="med"/>
          </a:ln>
          <a:extLst/>
        </xdr:spPr>
      </xdr:sp>
      <xdr:sp macro="" textlink="">
        <xdr:nvSpPr>
          <xdr:cNvPr id="426" name="Line 18"/>
          <xdr:cNvSpPr>
            <a:spLocks noChangeShapeType="1"/>
          </xdr:cNvSpPr>
        </xdr:nvSpPr>
        <xdr:spPr bwMode="auto">
          <a:xfrm>
            <a:off x="3288363" y="1028700"/>
            <a:ext cx="0" cy="180975"/>
          </a:xfrm>
          <a:prstGeom prst="line">
            <a:avLst/>
          </a:prstGeom>
          <a:solidFill>
            <a:sysClr val="window" lastClr="FFFFFF"/>
          </a:solidFill>
          <a:ln w="9525">
            <a:solidFill>
              <a:srgbClr xmlns:mc="http://schemas.openxmlformats.org/markup-compatibility/2006" xmlns:a14="http://schemas.microsoft.com/office/drawing/2010/main" val="000000" mc:Ignorable="a14" a14:legacySpreadsheetColorIndex="64"/>
            </a:solidFill>
            <a:round/>
            <a:headEnd/>
            <a:tailEnd type="triangle" w="med" len="med"/>
          </a:ln>
          <a:extLst/>
        </xdr:spPr>
      </xdr:sp>
      <xdr:sp macro="" textlink="">
        <xdr:nvSpPr>
          <xdr:cNvPr id="427" name="Line 19"/>
          <xdr:cNvSpPr>
            <a:spLocks noChangeShapeType="1"/>
          </xdr:cNvSpPr>
        </xdr:nvSpPr>
        <xdr:spPr bwMode="auto">
          <a:xfrm>
            <a:off x="3447425" y="990600"/>
            <a:ext cx="0" cy="180975"/>
          </a:xfrm>
          <a:prstGeom prst="line">
            <a:avLst/>
          </a:prstGeom>
          <a:solidFill>
            <a:sysClr val="window" lastClr="FFFFFF"/>
          </a:solidFill>
          <a:ln w="9525">
            <a:solidFill>
              <a:srgbClr xmlns:mc="http://schemas.openxmlformats.org/markup-compatibility/2006" xmlns:a14="http://schemas.microsoft.com/office/drawing/2010/main" val="000000" mc:Ignorable="a14" a14:legacySpreadsheetColorIndex="64"/>
            </a:solidFill>
            <a:round/>
            <a:headEnd/>
            <a:tailEnd type="triangle" w="med" len="med"/>
          </a:ln>
          <a:extLst/>
        </xdr:spPr>
      </xdr:sp>
      <xdr:sp macro="" textlink="">
        <xdr:nvSpPr>
          <xdr:cNvPr id="428" name="Line 20"/>
          <xdr:cNvSpPr>
            <a:spLocks noChangeShapeType="1"/>
          </xdr:cNvSpPr>
        </xdr:nvSpPr>
        <xdr:spPr bwMode="auto">
          <a:xfrm>
            <a:off x="3606488" y="942975"/>
            <a:ext cx="0" cy="180975"/>
          </a:xfrm>
          <a:prstGeom prst="line">
            <a:avLst/>
          </a:prstGeom>
          <a:solidFill>
            <a:sysClr val="window" lastClr="FFFFFF"/>
          </a:solidFill>
          <a:ln w="9525">
            <a:solidFill>
              <a:srgbClr xmlns:mc="http://schemas.openxmlformats.org/markup-compatibility/2006" xmlns:a14="http://schemas.microsoft.com/office/drawing/2010/main" val="000000" mc:Ignorable="a14" a14:legacySpreadsheetColorIndex="64"/>
            </a:solidFill>
            <a:round/>
            <a:headEnd/>
            <a:tailEnd type="triangle" w="med" len="med"/>
          </a:ln>
          <a:extLst/>
        </xdr:spPr>
      </xdr:sp>
      <xdr:sp macro="" textlink="">
        <xdr:nvSpPr>
          <xdr:cNvPr id="429" name="Text Box 21"/>
          <xdr:cNvSpPr txBox="1">
            <a:spLocks noChangeArrowheads="1"/>
          </xdr:cNvSpPr>
        </xdr:nvSpPr>
        <xdr:spPr bwMode="auto">
          <a:xfrm>
            <a:off x="2453286" y="876300"/>
            <a:ext cx="725722" cy="200025"/>
          </a:xfrm>
          <a:prstGeom prst="rect">
            <a:avLst/>
          </a:prstGeom>
          <a:solidFill>
            <a:sysClr val="window" lastClr="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32004" rIns="0" bIns="0" anchor="t" upright="1"/>
          <a:lstStyle/>
          <a:p>
            <a:pPr algn="l" rtl="0">
              <a:defRPr sz="1000"/>
            </a:pPr>
            <a:r>
              <a:rPr lang="it-IT" sz="1000" b="0" i="0" u="none" strike="noStrike" baseline="0">
                <a:solidFill>
                  <a:srgbClr val="000000"/>
                </a:solidFill>
                <a:latin typeface="Palatino Linotype"/>
              </a:rPr>
              <a:t>q</a:t>
            </a:r>
            <a:r>
              <a:rPr lang="it-IT" sz="1000" b="0" i="0" u="none" strike="noStrike" baseline="-25000">
                <a:solidFill>
                  <a:srgbClr val="000000"/>
                </a:solidFill>
                <a:latin typeface="Palatino Linotype"/>
              </a:rPr>
              <a:t>k</a:t>
            </a:r>
            <a:r>
              <a:rPr lang="it-IT" sz="1000" b="0" i="0" u="none" strike="noStrike" baseline="0">
                <a:solidFill>
                  <a:srgbClr val="000000"/>
                </a:solidFill>
                <a:latin typeface="Palatino Linotype"/>
              </a:rPr>
              <a:t> = 10 kPa</a:t>
            </a:r>
          </a:p>
        </xdr:txBody>
      </xdr:sp>
      <xdr:sp macro="" textlink="">
        <xdr:nvSpPr>
          <xdr:cNvPr id="430" name="Line 22"/>
          <xdr:cNvSpPr>
            <a:spLocks noChangeShapeType="1"/>
          </xdr:cNvSpPr>
        </xdr:nvSpPr>
        <xdr:spPr bwMode="auto">
          <a:xfrm>
            <a:off x="1459147" y="1504950"/>
            <a:ext cx="198828" cy="0"/>
          </a:xfrm>
          <a:prstGeom prst="line">
            <a:avLst/>
          </a:prstGeom>
          <a:solidFill>
            <a:sysClr val="window" lastClr="FFFFFF"/>
          </a:solidFill>
          <a:ln w="9525">
            <a:solidFill>
              <a:srgbClr xmlns:mc="http://schemas.openxmlformats.org/markup-compatibility/2006" xmlns:a14="http://schemas.microsoft.com/office/drawing/2010/main" val="000000" mc:Ignorable="a14" a14:legacySpreadsheetColorIndex="64"/>
            </a:solidFill>
            <a:round/>
            <a:headEnd/>
            <a:tailEnd/>
          </a:ln>
          <a:extLst/>
        </xdr:spPr>
      </xdr:sp>
      <xdr:sp macro="" textlink="">
        <xdr:nvSpPr>
          <xdr:cNvPr id="431" name="Line 23"/>
          <xdr:cNvSpPr>
            <a:spLocks noChangeShapeType="1"/>
          </xdr:cNvSpPr>
        </xdr:nvSpPr>
        <xdr:spPr bwMode="auto">
          <a:xfrm>
            <a:off x="1548619" y="1466850"/>
            <a:ext cx="0" cy="1981200"/>
          </a:xfrm>
          <a:prstGeom prst="line">
            <a:avLst/>
          </a:prstGeom>
          <a:solidFill>
            <a:sysClr val="window" lastClr="FFFFFF"/>
          </a:solidFill>
          <a:ln w="9525">
            <a:solidFill>
              <a:srgbClr xmlns:mc="http://schemas.openxmlformats.org/markup-compatibility/2006" xmlns:a14="http://schemas.microsoft.com/office/drawing/2010/main" val="000000" mc:Ignorable="a14" a14:legacySpreadsheetColorIndex="64"/>
            </a:solidFill>
            <a:round/>
            <a:headEnd/>
            <a:tailEnd/>
          </a:ln>
          <a:extLst/>
        </xdr:spPr>
      </xdr:sp>
      <xdr:sp macro="" textlink="">
        <xdr:nvSpPr>
          <xdr:cNvPr id="432" name="Text Box 24"/>
          <xdr:cNvSpPr txBox="1">
            <a:spLocks noChangeArrowheads="1"/>
          </xdr:cNvSpPr>
        </xdr:nvSpPr>
        <xdr:spPr bwMode="auto">
          <a:xfrm>
            <a:off x="1280202" y="2152650"/>
            <a:ext cx="457304" cy="266700"/>
          </a:xfrm>
          <a:prstGeom prst="rect">
            <a:avLst/>
          </a:prstGeom>
          <a:solidFill>
            <a:sysClr val="window" lastClr="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32004" rIns="0" bIns="0" anchor="t" upright="1"/>
          <a:lstStyle/>
          <a:p>
            <a:pPr algn="l" rtl="0">
              <a:defRPr sz="1000"/>
            </a:pPr>
            <a:r>
              <a:rPr lang="it-IT" sz="1000" b="0" i="0" u="none" strike="noStrike" baseline="0">
                <a:solidFill>
                  <a:srgbClr val="000000"/>
                </a:solidFill>
                <a:latin typeface="Palatino Linotype"/>
              </a:rPr>
              <a:t>h=6 m</a:t>
            </a:r>
          </a:p>
        </xdr:txBody>
      </xdr:sp>
      <xdr:sp macro="" textlink="">
        <xdr:nvSpPr>
          <xdr:cNvPr id="433" name="Line 25"/>
          <xdr:cNvSpPr>
            <a:spLocks noChangeShapeType="1"/>
          </xdr:cNvSpPr>
        </xdr:nvSpPr>
        <xdr:spPr bwMode="auto">
          <a:xfrm>
            <a:off x="1439264" y="3409950"/>
            <a:ext cx="198828" cy="0"/>
          </a:xfrm>
          <a:prstGeom prst="line">
            <a:avLst/>
          </a:prstGeom>
          <a:solidFill>
            <a:sysClr val="window" lastClr="FFFFFF"/>
          </a:solidFill>
          <a:ln w="9525">
            <a:solidFill>
              <a:srgbClr xmlns:mc="http://schemas.openxmlformats.org/markup-compatibility/2006" xmlns:a14="http://schemas.microsoft.com/office/drawing/2010/main" val="000000" mc:Ignorable="a14" a14:legacySpreadsheetColorIndex="64"/>
            </a:solidFill>
            <a:round/>
            <a:headEnd/>
            <a:tailEnd/>
          </a:ln>
          <a:extLst/>
        </xdr:spPr>
      </xdr:sp>
      <xdr:sp macro="" textlink="">
        <xdr:nvSpPr>
          <xdr:cNvPr id="434" name="Text Box 26"/>
          <xdr:cNvSpPr txBox="1">
            <a:spLocks noChangeArrowheads="1"/>
          </xdr:cNvSpPr>
        </xdr:nvSpPr>
        <xdr:spPr bwMode="auto">
          <a:xfrm>
            <a:off x="790575" y="3190875"/>
            <a:ext cx="733425" cy="228600"/>
          </a:xfrm>
          <a:prstGeom prst="rect">
            <a:avLst/>
          </a:prstGeom>
          <a:solidFill>
            <a:sysClr val="window" lastClr="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32004" rIns="0" bIns="0" anchor="t" upright="1"/>
          <a:lstStyle/>
          <a:p>
            <a:pPr algn="l" rtl="0">
              <a:defRPr sz="1000"/>
            </a:pPr>
            <a:r>
              <a:rPr lang="it-IT" sz="1000" b="0" i="0" u="none" strike="noStrike" baseline="0">
                <a:solidFill>
                  <a:srgbClr val="000000"/>
                </a:solidFill>
                <a:latin typeface="Palatino Linotype"/>
              </a:rPr>
              <a:t>h</a:t>
            </a:r>
            <a:r>
              <a:rPr lang="it-IT" sz="1000" b="0" i="0" u="none" strike="noStrike" baseline="-25000">
                <a:solidFill>
                  <a:srgbClr val="000000"/>
                </a:solidFill>
                <a:latin typeface="Palatino Linotype"/>
              </a:rPr>
              <a:t>1</a:t>
            </a:r>
            <a:r>
              <a:rPr lang="it-IT" sz="1000" b="0" i="0" u="none" strike="noStrike" baseline="0">
                <a:solidFill>
                  <a:srgbClr val="000000"/>
                </a:solidFill>
                <a:latin typeface="Palatino Linotype"/>
              </a:rPr>
              <a:t>=h</a:t>
            </a:r>
            <a:r>
              <a:rPr lang="it-IT" sz="1000" b="0" i="0" u="none" strike="noStrike" baseline="-25000">
                <a:solidFill>
                  <a:srgbClr val="000000"/>
                </a:solidFill>
                <a:latin typeface="Palatino Linotype"/>
              </a:rPr>
              <a:t>2</a:t>
            </a:r>
            <a:r>
              <a:rPr lang="it-IT" sz="1000" b="0" i="0" u="none" strike="noStrike" baseline="0">
                <a:solidFill>
                  <a:srgbClr val="000000"/>
                </a:solidFill>
                <a:latin typeface="Palatino Linotype"/>
              </a:rPr>
              <a:t>=0.8 m</a:t>
            </a:r>
          </a:p>
        </xdr:txBody>
      </xdr:sp>
      <xdr:sp macro="" textlink="">
        <xdr:nvSpPr>
          <xdr:cNvPr id="435" name="Line 27"/>
          <xdr:cNvSpPr>
            <a:spLocks noChangeShapeType="1"/>
          </xdr:cNvSpPr>
        </xdr:nvSpPr>
        <xdr:spPr bwMode="auto">
          <a:xfrm>
            <a:off x="1707682" y="3000375"/>
            <a:ext cx="0" cy="95250"/>
          </a:xfrm>
          <a:prstGeom prst="line">
            <a:avLst/>
          </a:prstGeom>
          <a:solidFill>
            <a:sysClr val="window" lastClr="FFFFFF"/>
          </a:solidFill>
          <a:ln w="9525">
            <a:solidFill>
              <a:srgbClr xmlns:mc="http://schemas.openxmlformats.org/markup-compatibility/2006" xmlns:a14="http://schemas.microsoft.com/office/drawing/2010/main" val="000000" mc:Ignorable="a14" a14:legacySpreadsheetColorIndex="64"/>
            </a:solidFill>
            <a:round/>
            <a:headEnd/>
            <a:tailEnd/>
          </a:ln>
          <a:extLst/>
        </xdr:spPr>
      </xdr:sp>
      <xdr:sp macro="" textlink="">
        <xdr:nvSpPr>
          <xdr:cNvPr id="436" name="Line 28"/>
          <xdr:cNvSpPr>
            <a:spLocks noChangeShapeType="1"/>
          </xdr:cNvSpPr>
        </xdr:nvSpPr>
        <xdr:spPr bwMode="auto">
          <a:xfrm flipV="1">
            <a:off x="1687799" y="3028950"/>
            <a:ext cx="1322205" cy="9525"/>
          </a:xfrm>
          <a:prstGeom prst="line">
            <a:avLst/>
          </a:prstGeom>
          <a:solidFill>
            <a:sysClr val="window" lastClr="FFFFFF"/>
          </a:solidFill>
          <a:ln w="9525">
            <a:solidFill>
              <a:srgbClr xmlns:mc="http://schemas.openxmlformats.org/markup-compatibility/2006" xmlns:a14="http://schemas.microsoft.com/office/drawing/2010/main" val="000000" mc:Ignorable="a14" a14:legacySpreadsheetColorIndex="64"/>
            </a:solidFill>
            <a:round/>
            <a:headEnd/>
            <a:tailEnd/>
          </a:ln>
          <a:extLst/>
        </xdr:spPr>
      </xdr:sp>
      <xdr:sp macro="" textlink="">
        <xdr:nvSpPr>
          <xdr:cNvPr id="437" name="Line 29"/>
          <xdr:cNvSpPr>
            <a:spLocks noChangeShapeType="1"/>
          </xdr:cNvSpPr>
        </xdr:nvSpPr>
        <xdr:spPr bwMode="auto">
          <a:xfrm flipH="1" flipV="1">
            <a:off x="1926392" y="2990850"/>
            <a:ext cx="0" cy="104775"/>
          </a:xfrm>
          <a:prstGeom prst="line">
            <a:avLst/>
          </a:prstGeom>
          <a:solidFill>
            <a:sysClr val="window" lastClr="FFFFFF"/>
          </a:solidFill>
          <a:ln w="9525">
            <a:solidFill>
              <a:srgbClr xmlns:mc="http://schemas.openxmlformats.org/markup-compatibility/2006" xmlns:a14="http://schemas.microsoft.com/office/drawing/2010/main" val="000000" mc:Ignorable="a14" a14:legacySpreadsheetColorIndex="64"/>
            </a:solidFill>
            <a:round/>
            <a:headEnd/>
            <a:tailEnd/>
          </a:ln>
          <a:extLst/>
        </xdr:spPr>
      </xdr:sp>
      <xdr:sp macro="" textlink="">
        <xdr:nvSpPr>
          <xdr:cNvPr id="438" name="Text Box 30"/>
          <xdr:cNvSpPr txBox="1">
            <a:spLocks noChangeArrowheads="1"/>
          </xdr:cNvSpPr>
        </xdr:nvSpPr>
        <xdr:spPr bwMode="auto">
          <a:xfrm>
            <a:off x="1707682" y="2819400"/>
            <a:ext cx="228652" cy="190500"/>
          </a:xfrm>
          <a:prstGeom prst="rect">
            <a:avLst/>
          </a:prstGeom>
          <a:solidFill>
            <a:sysClr val="window" lastClr="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32004" rIns="0" bIns="0" anchor="t" upright="1"/>
          <a:lstStyle/>
          <a:p>
            <a:pPr algn="l" rtl="0">
              <a:defRPr sz="1000"/>
            </a:pPr>
            <a:r>
              <a:rPr lang="it-IT" sz="1000" b="0" i="0" u="none" strike="noStrike" baseline="0">
                <a:solidFill>
                  <a:srgbClr val="000000"/>
                </a:solidFill>
                <a:latin typeface="Palatino Linotype"/>
              </a:rPr>
              <a:t>b</a:t>
            </a:r>
            <a:r>
              <a:rPr lang="it-IT" sz="1000" b="0" i="0" u="none" strike="noStrike" baseline="-25000">
                <a:solidFill>
                  <a:srgbClr val="000000"/>
                </a:solidFill>
                <a:latin typeface="Palatino Linotype"/>
              </a:rPr>
              <a:t>2</a:t>
            </a:r>
          </a:p>
        </xdr:txBody>
      </xdr:sp>
      <xdr:sp macro="" textlink="">
        <xdr:nvSpPr>
          <xdr:cNvPr id="439" name="Text Box 31"/>
          <xdr:cNvSpPr txBox="1">
            <a:spLocks noChangeArrowheads="1"/>
          </xdr:cNvSpPr>
        </xdr:nvSpPr>
        <xdr:spPr bwMode="auto">
          <a:xfrm>
            <a:off x="1966158" y="2819400"/>
            <a:ext cx="228652" cy="190500"/>
          </a:xfrm>
          <a:prstGeom prst="rect">
            <a:avLst/>
          </a:prstGeom>
          <a:no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32004" rIns="0" bIns="0" anchor="t" upright="1"/>
          <a:lstStyle/>
          <a:p>
            <a:pPr algn="l" rtl="0">
              <a:defRPr sz="1000"/>
            </a:pPr>
            <a:r>
              <a:rPr lang="it-IT" sz="1000" b="0" i="0" u="none" strike="noStrike" baseline="0">
                <a:solidFill>
                  <a:srgbClr val="000000"/>
                </a:solidFill>
                <a:latin typeface="Palatino Linotype"/>
              </a:rPr>
              <a:t>b</a:t>
            </a:r>
            <a:r>
              <a:rPr lang="it-IT" sz="1000" b="0" i="0" u="none" strike="noStrike" baseline="-25000">
                <a:solidFill>
                  <a:srgbClr val="000000"/>
                </a:solidFill>
                <a:latin typeface="Palatino Linotype"/>
              </a:rPr>
              <a:t>3</a:t>
            </a:r>
          </a:p>
        </xdr:txBody>
      </xdr:sp>
      <xdr:sp macro="" textlink="">
        <xdr:nvSpPr>
          <xdr:cNvPr id="440" name="Text Box 32"/>
          <xdr:cNvSpPr txBox="1">
            <a:spLocks noChangeArrowheads="1"/>
          </xdr:cNvSpPr>
        </xdr:nvSpPr>
        <xdr:spPr bwMode="auto">
          <a:xfrm>
            <a:off x="2443345" y="2828925"/>
            <a:ext cx="228652" cy="190500"/>
          </a:xfrm>
          <a:prstGeom prst="rect">
            <a:avLst/>
          </a:prstGeom>
          <a:solidFill>
            <a:sysClr val="window" lastClr="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32004" rIns="0" bIns="0" anchor="t" upright="1"/>
          <a:lstStyle/>
          <a:p>
            <a:pPr algn="l" rtl="0">
              <a:defRPr sz="1000"/>
            </a:pPr>
            <a:r>
              <a:rPr lang="it-IT" sz="1000" b="0" i="0" u="none" strike="noStrike" baseline="0">
                <a:solidFill>
                  <a:srgbClr val="000000"/>
                </a:solidFill>
                <a:latin typeface="Palatino Linotype"/>
              </a:rPr>
              <a:t>b</a:t>
            </a:r>
          </a:p>
        </xdr:txBody>
      </xdr:sp>
      <xdr:sp macro="" textlink="">
        <xdr:nvSpPr>
          <xdr:cNvPr id="441" name="Line 33"/>
          <xdr:cNvSpPr>
            <a:spLocks noChangeShapeType="1"/>
          </xdr:cNvSpPr>
        </xdr:nvSpPr>
        <xdr:spPr bwMode="auto">
          <a:xfrm>
            <a:off x="3238656" y="1257300"/>
            <a:ext cx="0" cy="2190750"/>
          </a:xfrm>
          <a:prstGeom prst="line">
            <a:avLst/>
          </a:prstGeom>
          <a:solidFill>
            <a:sysClr val="window" lastClr="FFFFFF"/>
          </a:solidFill>
          <a:ln w="9525">
            <a:solidFill>
              <a:srgbClr xmlns:mc="http://schemas.openxmlformats.org/markup-compatibility/2006" xmlns:a14="http://schemas.microsoft.com/office/drawing/2010/main" val="000000" mc:Ignorable="a14" a14:legacySpreadsheetColorIndex="64"/>
            </a:solidFill>
            <a:round/>
            <a:headEnd/>
            <a:tailEnd/>
          </a:ln>
          <a:extLst/>
        </xdr:spPr>
      </xdr:sp>
      <xdr:sp macro="" textlink="">
        <xdr:nvSpPr>
          <xdr:cNvPr id="463" name="Line 34"/>
          <xdr:cNvSpPr>
            <a:spLocks noChangeShapeType="1"/>
          </xdr:cNvSpPr>
        </xdr:nvSpPr>
        <xdr:spPr bwMode="auto">
          <a:xfrm>
            <a:off x="3169066" y="3409950"/>
            <a:ext cx="159062" cy="0"/>
          </a:xfrm>
          <a:prstGeom prst="line">
            <a:avLst/>
          </a:prstGeom>
          <a:solidFill>
            <a:sysClr val="window" lastClr="FFFFFF"/>
          </a:solidFill>
          <a:ln w="9525">
            <a:solidFill>
              <a:srgbClr xmlns:mc="http://schemas.openxmlformats.org/markup-compatibility/2006" xmlns:a14="http://schemas.microsoft.com/office/drawing/2010/main" val="000000" mc:Ignorable="a14" a14:legacySpreadsheetColorIndex="64"/>
            </a:solidFill>
            <a:round/>
            <a:headEnd/>
            <a:tailEnd/>
          </a:ln>
          <a:extLst/>
        </xdr:spPr>
      </xdr:sp>
      <xdr:sp macro="" textlink="">
        <xdr:nvSpPr>
          <xdr:cNvPr id="464" name="Line 35"/>
          <xdr:cNvSpPr>
            <a:spLocks noChangeShapeType="1"/>
          </xdr:cNvSpPr>
        </xdr:nvSpPr>
        <xdr:spPr bwMode="auto">
          <a:xfrm>
            <a:off x="3159125" y="1285875"/>
            <a:ext cx="159062" cy="0"/>
          </a:xfrm>
          <a:prstGeom prst="line">
            <a:avLst/>
          </a:prstGeom>
          <a:solidFill>
            <a:sysClr val="window" lastClr="FFFFFF"/>
          </a:solidFill>
          <a:ln w="9525">
            <a:solidFill>
              <a:srgbClr xmlns:mc="http://schemas.openxmlformats.org/markup-compatibility/2006" xmlns:a14="http://schemas.microsoft.com/office/drawing/2010/main" val="000000" mc:Ignorable="a14" a14:legacySpreadsheetColorIndex="64"/>
            </a:solidFill>
            <a:round/>
            <a:headEnd/>
            <a:tailEnd/>
          </a:ln>
          <a:extLst/>
        </xdr:spPr>
      </xdr:sp>
      <xdr:sp macro="" textlink="">
        <xdr:nvSpPr>
          <xdr:cNvPr id="465" name="Text Box 36"/>
          <xdr:cNvSpPr txBox="1">
            <a:spLocks noChangeArrowheads="1"/>
          </xdr:cNvSpPr>
        </xdr:nvSpPr>
        <xdr:spPr bwMode="auto">
          <a:xfrm>
            <a:off x="3179008" y="2171700"/>
            <a:ext cx="228652" cy="190500"/>
          </a:xfrm>
          <a:prstGeom prst="rect">
            <a:avLst/>
          </a:prstGeom>
          <a:solidFill>
            <a:sysClr val="window" lastClr="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32004" rIns="0" bIns="0" anchor="t" upright="1"/>
          <a:lstStyle/>
          <a:p>
            <a:pPr algn="l" rtl="0">
              <a:defRPr sz="1000"/>
            </a:pPr>
            <a:r>
              <a:rPr lang="it-IT" sz="1000" b="0" i="0" u="none" strike="noStrike" baseline="0">
                <a:solidFill>
                  <a:srgbClr val="000000"/>
                </a:solidFill>
                <a:latin typeface="Palatino Linotype"/>
              </a:rPr>
              <a:t>H</a:t>
            </a:r>
          </a:p>
        </xdr:txBody>
      </xdr:sp>
      <xdr:sp macro="" textlink="">
        <xdr:nvSpPr>
          <xdr:cNvPr id="466" name="Line 37"/>
          <xdr:cNvSpPr>
            <a:spLocks noChangeShapeType="1"/>
          </xdr:cNvSpPr>
        </xdr:nvSpPr>
        <xdr:spPr bwMode="auto">
          <a:xfrm>
            <a:off x="1648033" y="3600450"/>
            <a:ext cx="1381854" cy="0"/>
          </a:xfrm>
          <a:prstGeom prst="line">
            <a:avLst/>
          </a:prstGeom>
          <a:solidFill>
            <a:sysClr val="window" lastClr="FFFFFF"/>
          </a:solidFill>
          <a:ln w="9525">
            <a:solidFill>
              <a:srgbClr xmlns:mc="http://schemas.openxmlformats.org/markup-compatibility/2006" xmlns:a14="http://schemas.microsoft.com/office/drawing/2010/main" val="000000" mc:Ignorable="a14" a14:legacySpreadsheetColorIndex="64"/>
            </a:solidFill>
            <a:round/>
            <a:headEnd/>
            <a:tailEnd/>
          </a:ln>
          <a:extLst/>
        </xdr:spPr>
      </xdr:sp>
      <xdr:sp macro="" textlink="">
        <xdr:nvSpPr>
          <xdr:cNvPr id="467" name="Line 38"/>
          <xdr:cNvSpPr>
            <a:spLocks noChangeShapeType="1"/>
          </xdr:cNvSpPr>
        </xdr:nvSpPr>
        <xdr:spPr bwMode="auto">
          <a:xfrm>
            <a:off x="1697740" y="3562350"/>
            <a:ext cx="0" cy="85725"/>
          </a:xfrm>
          <a:prstGeom prst="line">
            <a:avLst/>
          </a:prstGeom>
          <a:solidFill>
            <a:sysClr val="window" lastClr="FFFFFF"/>
          </a:solidFill>
          <a:ln w="9525">
            <a:solidFill>
              <a:srgbClr xmlns:mc="http://schemas.openxmlformats.org/markup-compatibility/2006" xmlns:a14="http://schemas.microsoft.com/office/drawing/2010/main" val="000000" mc:Ignorable="a14" a14:legacySpreadsheetColorIndex="64"/>
            </a:solidFill>
            <a:round/>
            <a:headEnd/>
            <a:tailEnd/>
          </a:ln>
          <a:extLst/>
        </xdr:spPr>
      </xdr:sp>
      <xdr:sp macro="" textlink="">
        <xdr:nvSpPr>
          <xdr:cNvPr id="468" name="Line 39"/>
          <xdr:cNvSpPr>
            <a:spLocks noChangeShapeType="1"/>
          </xdr:cNvSpPr>
        </xdr:nvSpPr>
        <xdr:spPr bwMode="auto">
          <a:xfrm>
            <a:off x="2980180" y="3562350"/>
            <a:ext cx="0" cy="85725"/>
          </a:xfrm>
          <a:prstGeom prst="line">
            <a:avLst/>
          </a:prstGeom>
          <a:solidFill>
            <a:sysClr val="window" lastClr="FFFFFF"/>
          </a:solidFill>
          <a:ln w="9525">
            <a:solidFill>
              <a:srgbClr xmlns:mc="http://schemas.openxmlformats.org/markup-compatibility/2006" xmlns:a14="http://schemas.microsoft.com/office/drawing/2010/main" val="000000" mc:Ignorable="a14" a14:legacySpreadsheetColorIndex="64"/>
            </a:solidFill>
            <a:round/>
            <a:headEnd/>
            <a:tailEnd/>
          </a:ln>
          <a:extLst/>
        </xdr:spPr>
      </xdr:sp>
      <xdr:sp macro="" textlink="">
        <xdr:nvSpPr>
          <xdr:cNvPr id="469" name="Text Box 40"/>
          <xdr:cNvSpPr txBox="1">
            <a:spLocks noChangeArrowheads="1"/>
          </xdr:cNvSpPr>
        </xdr:nvSpPr>
        <xdr:spPr bwMode="auto">
          <a:xfrm>
            <a:off x="2264400" y="3476625"/>
            <a:ext cx="198828" cy="190500"/>
          </a:xfrm>
          <a:prstGeom prst="rect">
            <a:avLst/>
          </a:prstGeom>
          <a:solidFill>
            <a:sysClr val="window" lastClr="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32004" rIns="0" bIns="0" anchor="t" upright="1"/>
          <a:lstStyle/>
          <a:p>
            <a:pPr algn="l" rtl="0">
              <a:defRPr sz="1000"/>
            </a:pPr>
            <a:r>
              <a:rPr lang="it-IT" sz="1000" b="0" i="0" u="none" strike="noStrike" baseline="0">
                <a:solidFill>
                  <a:srgbClr val="000000"/>
                </a:solidFill>
                <a:latin typeface="Palatino Linotype"/>
              </a:rPr>
              <a:t>B</a:t>
            </a:r>
          </a:p>
        </xdr:txBody>
      </xdr:sp>
      <xdr:sp macro="" textlink="">
        <xdr:nvSpPr>
          <xdr:cNvPr id="470" name="Line 41"/>
          <xdr:cNvSpPr>
            <a:spLocks noChangeShapeType="1"/>
          </xdr:cNvSpPr>
        </xdr:nvSpPr>
        <xdr:spPr bwMode="auto">
          <a:xfrm>
            <a:off x="2005923" y="1304925"/>
            <a:ext cx="188886" cy="0"/>
          </a:xfrm>
          <a:prstGeom prst="line">
            <a:avLst/>
          </a:prstGeom>
          <a:solidFill>
            <a:sysClr val="window" lastClr="FFFFFF"/>
          </a:solidFill>
          <a:ln w="9525">
            <a:solidFill>
              <a:srgbClr xmlns:mc="http://schemas.openxmlformats.org/markup-compatibility/2006" xmlns:a14="http://schemas.microsoft.com/office/drawing/2010/main" val="000000" mc:Ignorable="a14" a14:legacySpreadsheetColorIndex="64"/>
            </a:solidFill>
            <a:round/>
            <a:headEnd/>
            <a:tailEnd/>
          </a:ln>
          <a:extLst/>
        </xdr:spPr>
      </xdr:sp>
      <xdr:sp macro="" textlink="">
        <xdr:nvSpPr>
          <xdr:cNvPr id="471" name="Line 42"/>
          <xdr:cNvSpPr>
            <a:spLocks noChangeShapeType="1"/>
          </xdr:cNvSpPr>
        </xdr:nvSpPr>
        <xdr:spPr bwMode="auto">
          <a:xfrm flipV="1">
            <a:off x="2025806" y="1266825"/>
            <a:ext cx="0" cy="76200"/>
          </a:xfrm>
          <a:prstGeom prst="line">
            <a:avLst/>
          </a:prstGeom>
          <a:solidFill>
            <a:sysClr val="window" lastClr="FFFFFF"/>
          </a:solidFill>
          <a:ln w="9525">
            <a:solidFill>
              <a:srgbClr xmlns:mc="http://schemas.openxmlformats.org/markup-compatibility/2006" xmlns:a14="http://schemas.microsoft.com/office/drawing/2010/main" val="000000" mc:Ignorable="a14" a14:legacySpreadsheetColorIndex="64"/>
            </a:solidFill>
            <a:round/>
            <a:headEnd/>
            <a:tailEnd/>
          </a:ln>
          <a:extLst/>
        </xdr:spPr>
      </xdr:sp>
      <xdr:sp macro="" textlink="">
        <xdr:nvSpPr>
          <xdr:cNvPr id="472" name="Line 43"/>
          <xdr:cNvSpPr>
            <a:spLocks noChangeShapeType="1"/>
          </xdr:cNvSpPr>
        </xdr:nvSpPr>
        <xdr:spPr bwMode="auto">
          <a:xfrm flipV="1">
            <a:off x="2174927" y="1276350"/>
            <a:ext cx="0" cy="76200"/>
          </a:xfrm>
          <a:prstGeom prst="line">
            <a:avLst/>
          </a:prstGeom>
          <a:solidFill>
            <a:sysClr val="window" lastClr="FFFFFF"/>
          </a:solidFill>
          <a:ln w="9525">
            <a:solidFill>
              <a:srgbClr xmlns:mc="http://schemas.openxmlformats.org/markup-compatibility/2006" xmlns:a14="http://schemas.microsoft.com/office/drawing/2010/main" val="000000" mc:Ignorable="a14" a14:legacySpreadsheetColorIndex="64"/>
            </a:solidFill>
            <a:round/>
            <a:headEnd/>
            <a:tailEnd/>
          </a:ln>
          <a:extLst/>
        </xdr:spPr>
      </xdr:sp>
      <xdr:sp macro="" textlink="">
        <xdr:nvSpPr>
          <xdr:cNvPr id="473" name="Text Box 44"/>
          <xdr:cNvSpPr txBox="1">
            <a:spLocks noChangeArrowheads="1"/>
          </xdr:cNvSpPr>
        </xdr:nvSpPr>
        <xdr:spPr bwMode="auto">
          <a:xfrm>
            <a:off x="1687799" y="1038225"/>
            <a:ext cx="606425" cy="209550"/>
          </a:xfrm>
          <a:prstGeom prst="rect">
            <a:avLst/>
          </a:prstGeom>
          <a:solidFill>
            <a:sysClr val="window" lastClr="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32004" rIns="0" bIns="0" anchor="t" upright="1"/>
          <a:lstStyle/>
          <a:p>
            <a:pPr algn="l" rtl="0">
              <a:defRPr sz="1000"/>
            </a:pPr>
            <a:r>
              <a:rPr lang="it-IT" sz="1000" b="0" i="0" u="none" strike="noStrike" baseline="0">
                <a:solidFill>
                  <a:srgbClr val="000000"/>
                </a:solidFill>
                <a:latin typeface="Palatino Linotype"/>
              </a:rPr>
              <a:t>b</a:t>
            </a:r>
            <a:r>
              <a:rPr lang="it-IT" sz="1000" b="0" i="0" u="none" strike="noStrike" baseline="-25000">
                <a:solidFill>
                  <a:srgbClr val="000000"/>
                </a:solidFill>
                <a:latin typeface="Palatino Linotype"/>
              </a:rPr>
              <a:t>1</a:t>
            </a:r>
            <a:r>
              <a:rPr lang="it-IT" sz="1000" b="0" i="0" u="none" strike="noStrike" baseline="0">
                <a:solidFill>
                  <a:srgbClr val="000000"/>
                </a:solidFill>
                <a:latin typeface="Palatino Linotype"/>
              </a:rPr>
              <a:t>=0.5m</a:t>
            </a:r>
          </a:p>
        </xdr:txBody>
      </xdr:sp>
      <xdr:sp macro="" textlink="">
        <xdr:nvSpPr>
          <xdr:cNvPr id="474" name="Line 45"/>
          <xdr:cNvSpPr>
            <a:spLocks noChangeShapeType="1"/>
          </xdr:cNvSpPr>
        </xdr:nvSpPr>
        <xdr:spPr bwMode="auto">
          <a:xfrm>
            <a:off x="1667916" y="3981450"/>
            <a:ext cx="1342088" cy="0"/>
          </a:xfrm>
          <a:prstGeom prst="line">
            <a:avLst/>
          </a:prstGeom>
          <a:solidFill>
            <a:sysClr val="window" lastClr="FFFFFF"/>
          </a:solidFill>
          <a:ln w="9525">
            <a:solidFill>
              <a:srgbClr xmlns:mc="http://schemas.openxmlformats.org/markup-compatibility/2006" xmlns:a14="http://schemas.microsoft.com/office/drawing/2010/main" val="000000" mc:Ignorable="a14" a14:legacySpreadsheetColorIndex="64"/>
            </a:solidFill>
            <a:round/>
            <a:headEnd/>
            <a:tailEnd/>
          </a:ln>
          <a:extLst/>
        </xdr:spPr>
      </xdr:sp>
      <xdr:sp macro="" textlink="">
        <xdr:nvSpPr>
          <xdr:cNvPr id="475" name="Line 46"/>
          <xdr:cNvSpPr>
            <a:spLocks noChangeShapeType="1"/>
          </xdr:cNvSpPr>
        </xdr:nvSpPr>
        <xdr:spPr bwMode="auto">
          <a:xfrm>
            <a:off x="1707682" y="3943350"/>
            <a:ext cx="0" cy="85725"/>
          </a:xfrm>
          <a:prstGeom prst="line">
            <a:avLst/>
          </a:prstGeom>
          <a:solidFill>
            <a:sysClr val="window" lastClr="FFFFFF"/>
          </a:solidFill>
          <a:ln w="9525">
            <a:solidFill>
              <a:srgbClr xmlns:mc="http://schemas.openxmlformats.org/markup-compatibility/2006" xmlns:a14="http://schemas.microsoft.com/office/drawing/2010/main" val="000000" mc:Ignorable="a14" a14:legacySpreadsheetColorIndex="64"/>
            </a:solidFill>
            <a:round/>
            <a:headEnd/>
            <a:tailEnd/>
          </a:ln>
          <a:extLst/>
        </xdr:spPr>
      </xdr:sp>
      <xdr:sp macro="" textlink="">
        <xdr:nvSpPr>
          <xdr:cNvPr id="476" name="Line 47"/>
          <xdr:cNvSpPr>
            <a:spLocks noChangeShapeType="1"/>
          </xdr:cNvSpPr>
        </xdr:nvSpPr>
        <xdr:spPr bwMode="auto">
          <a:xfrm>
            <a:off x="1956216" y="3943350"/>
            <a:ext cx="0" cy="85725"/>
          </a:xfrm>
          <a:prstGeom prst="line">
            <a:avLst/>
          </a:prstGeom>
          <a:solidFill>
            <a:sysClr val="window" lastClr="FFFFFF"/>
          </a:solidFill>
          <a:ln w="9525">
            <a:solidFill>
              <a:srgbClr xmlns:mc="http://schemas.openxmlformats.org/markup-compatibility/2006" xmlns:a14="http://schemas.microsoft.com/office/drawing/2010/main" val="000000" mc:Ignorable="a14" a14:legacySpreadsheetColorIndex="64"/>
            </a:solidFill>
            <a:round/>
            <a:headEnd/>
            <a:tailEnd/>
          </a:ln>
          <a:extLst/>
        </xdr:spPr>
      </xdr:sp>
      <xdr:sp macro="" textlink="">
        <xdr:nvSpPr>
          <xdr:cNvPr id="477" name="Line 48"/>
          <xdr:cNvSpPr>
            <a:spLocks noChangeShapeType="1"/>
          </xdr:cNvSpPr>
        </xdr:nvSpPr>
        <xdr:spPr bwMode="auto">
          <a:xfrm>
            <a:off x="2164986" y="3943350"/>
            <a:ext cx="0" cy="85725"/>
          </a:xfrm>
          <a:prstGeom prst="line">
            <a:avLst/>
          </a:prstGeom>
          <a:solidFill>
            <a:sysClr val="window" lastClr="FFFFFF"/>
          </a:solidFill>
          <a:ln w="9525">
            <a:solidFill>
              <a:srgbClr xmlns:mc="http://schemas.openxmlformats.org/markup-compatibility/2006" xmlns:a14="http://schemas.microsoft.com/office/drawing/2010/main" val="000000" mc:Ignorable="a14" a14:legacySpreadsheetColorIndex="64"/>
            </a:solidFill>
            <a:round/>
            <a:headEnd/>
            <a:tailEnd/>
          </a:ln>
          <a:extLst/>
        </xdr:spPr>
      </xdr:sp>
      <xdr:sp macro="" textlink="">
        <xdr:nvSpPr>
          <xdr:cNvPr id="478" name="Line 49"/>
          <xdr:cNvSpPr>
            <a:spLocks noChangeShapeType="1"/>
          </xdr:cNvSpPr>
        </xdr:nvSpPr>
        <xdr:spPr bwMode="auto">
          <a:xfrm>
            <a:off x="2980180" y="3943350"/>
            <a:ext cx="0" cy="85725"/>
          </a:xfrm>
          <a:prstGeom prst="line">
            <a:avLst/>
          </a:prstGeom>
          <a:solidFill>
            <a:sysClr val="window" lastClr="FFFFFF"/>
          </a:solidFill>
          <a:ln w="9525">
            <a:solidFill>
              <a:srgbClr xmlns:mc="http://schemas.openxmlformats.org/markup-compatibility/2006" xmlns:a14="http://schemas.microsoft.com/office/drawing/2010/main" val="000000" mc:Ignorable="a14" a14:legacySpreadsheetColorIndex="64"/>
            </a:solidFill>
            <a:round/>
            <a:headEnd/>
            <a:tailEnd/>
          </a:ln>
          <a:extLst/>
        </xdr:spPr>
      </xdr:sp>
      <xdr:sp macro="" textlink="">
        <xdr:nvSpPr>
          <xdr:cNvPr id="479" name="Text Box 50"/>
          <xdr:cNvSpPr txBox="1">
            <a:spLocks noChangeArrowheads="1"/>
          </xdr:cNvSpPr>
        </xdr:nvSpPr>
        <xdr:spPr bwMode="auto">
          <a:xfrm>
            <a:off x="2592466" y="3790950"/>
            <a:ext cx="198828" cy="190500"/>
          </a:xfrm>
          <a:prstGeom prst="rect">
            <a:avLst/>
          </a:prstGeom>
          <a:solidFill>
            <a:sysClr val="window" lastClr="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32004" rIns="0" bIns="0" anchor="t" upright="1"/>
          <a:lstStyle/>
          <a:p>
            <a:pPr algn="l" rtl="0">
              <a:defRPr sz="1000"/>
            </a:pPr>
            <a:r>
              <a:rPr lang="it-IT" sz="1000" b="0" i="0" u="none" strike="noStrike" baseline="0">
                <a:solidFill>
                  <a:srgbClr val="000000"/>
                </a:solidFill>
                <a:latin typeface="Palatino Linotype"/>
              </a:rPr>
              <a:t>b</a:t>
            </a:r>
          </a:p>
        </xdr:txBody>
      </xdr:sp>
      <xdr:sp macro="" textlink="">
        <xdr:nvSpPr>
          <xdr:cNvPr id="480" name="Text Box 51"/>
          <xdr:cNvSpPr txBox="1">
            <a:spLocks noChangeArrowheads="1"/>
          </xdr:cNvSpPr>
        </xdr:nvSpPr>
        <xdr:spPr bwMode="auto">
          <a:xfrm>
            <a:off x="1667083" y="3781425"/>
            <a:ext cx="318125" cy="200025"/>
          </a:xfrm>
          <a:prstGeom prst="rect">
            <a:avLst/>
          </a:prstGeom>
          <a:solidFill>
            <a:sysClr val="window" lastClr="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32004" rIns="0" bIns="0" anchor="t" upright="1"/>
          <a:lstStyle/>
          <a:p>
            <a:pPr algn="l" rtl="0">
              <a:defRPr sz="1000"/>
            </a:pPr>
            <a:r>
              <a:rPr lang="it-IT" sz="1000" b="0" i="0" u="none" strike="noStrike" baseline="0">
                <a:solidFill>
                  <a:srgbClr val="000000"/>
                </a:solidFill>
                <a:latin typeface="Palatino Linotype"/>
              </a:rPr>
              <a:t>0.95</a:t>
            </a:r>
          </a:p>
        </xdr:txBody>
      </xdr:sp>
      <xdr:sp macro="" textlink="">
        <xdr:nvSpPr>
          <xdr:cNvPr id="481" name="Text Box 52"/>
          <xdr:cNvSpPr txBox="1">
            <a:spLocks noChangeArrowheads="1"/>
          </xdr:cNvSpPr>
        </xdr:nvSpPr>
        <xdr:spPr bwMode="auto">
          <a:xfrm>
            <a:off x="1976099" y="3781425"/>
            <a:ext cx="318125" cy="200025"/>
          </a:xfrm>
          <a:prstGeom prst="rect">
            <a:avLst/>
          </a:prstGeom>
          <a:solidFill>
            <a:sysClr val="window" lastClr="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32004" rIns="0" bIns="0" anchor="t" upright="1"/>
          <a:lstStyle/>
          <a:p>
            <a:pPr algn="l" rtl="0">
              <a:defRPr sz="1000"/>
            </a:pPr>
            <a:r>
              <a:rPr lang="it-IT" sz="1000" b="0" i="0" u="none" strike="noStrike" baseline="0">
                <a:solidFill>
                  <a:srgbClr val="000000"/>
                </a:solidFill>
                <a:latin typeface="Palatino Linotype"/>
              </a:rPr>
              <a:t>0.7</a:t>
            </a:r>
          </a:p>
        </xdr:txBody>
      </xdr:sp>
      <xdr:sp macro="" textlink="">
        <xdr:nvSpPr>
          <xdr:cNvPr id="482" name="Text Box 53"/>
          <xdr:cNvSpPr txBox="1">
            <a:spLocks noChangeArrowheads="1"/>
          </xdr:cNvSpPr>
        </xdr:nvSpPr>
        <xdr:spPr bwMode="auto">
          <a:xfrm>
            <a:off x="3477250" y="1962150"/>
            <a:ext cx="894725" cy="409575"/>
          </a:xfrm>
          <a:prstGeom prst="rect">
            <a:avLst/>
          </a:prstGeom>
          <a:solidFill>
            <a:sysClr val="window" lastClr="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it-IT" sz="1000" b="0" i="0" u="none" strike="noStrike" baseline="0">
                <a:solidFill>
                  <a:srgbClr val="000000"/>
                </a:solidFill>
                <a:latin typeface="Symbol"/>
              </a:rPr>
              <a:t>f</a:t>
            </a:r>
            <a:r>
              <a:rPr lang="it-IT" sz="1000" b="0" i="0" u="none" strike="noStrike" baseline="0">
                <a:solidFill>
                  <a:srgbClr val="000000"/>
                </a:solidFill>
                <a:latin typeface="Palatino Linotype"/>
              </a:rPr>
              <a:t>'</a:t>
            </a:r>
            <a:r>
              <a:rPr lang="it-IT" sz="1000" b="0" i="0" u="none" strike="noStrike" baseline="-25000">
                <a:solidFill>
                  <a:srgbClr val="000000"/>
                </a:solidFill>
                <a:latin typeface="Palatino Linotype"/>
              </a:rPr>
              <a:t>k</a:t>
            </a:r>
            <a:r>
              <a:rPr lang="it-IT" sz="1000" b="0" i="0" u="none" strike="noStrike" baseline="0">
                <a:solidFill>
                  <a:srgbClr val="000000"/>
                </a:solidFill>
                <a:latin typeface="Palatino Linotype"/>
              </a:rPr>
              <a:t> = 32°</a:t>
            </a:r>
          </a:p>
          <a:p>
            <a:pPr algn="l" rtl="0">
              <a:defRPr sz="1000"/>
            </a:pPr>
            <a:r>
              <a:rPr lang="it-IT" sz="1000" b="0" i="0" u="none" strike="noStrike" baseline="0">
                <a:solidFill>
                  <a:srgbClr val="000000"/>
                </a:solidFill>
                <a:latin typeface="Symbol"/>
              </a:rPr>
              <a:t>g</a:t>
            </a:r>
            <a:r>
              <a:rPr lang="it-IT" sz="1000" b="0" i="0" u="none" strike="noStrike" baseline="-25000">
                <a:solidFill>
                  <a:srgbClr val="000000"/>
                </a:solidFill>
                <a:latin typeface="Palatino Linotype"/>
              </a:rPr>
              <a:t>k</a:t>
            </a:r>
            <a:r>
              <a:rPr lang="it-IT" sz="1000" b="0" i="0" u="none" strike="noStrike" baseline="0">
                <a:solidFill>
                  <a:srgbClr val="000000"/>
                </a:solidFill>
                <a:latin typeface="Palatino Linotype"/>
              </a:rPr>
              <a:t> = 20 kN/m</a:t>
            </a:r>
            <a:r>
              <a:rPr lang="it-IT" sz="1000" b="0" i="0" u="none" strike="noStrike" baseline="30000">
                <a:solidFill>
                  <a:srgbClr val="000000"/>
                </a:solidFill>
                <a:latin typeface="Palatino Linotype"/>
              </a:rPr>
              <a:t>3</a:t>
            </a:r>
          </a:p>
        </xdr:txBody>
      </xdr:sp>
    </xdr:grpSp>
    <xdr:clientData/>
  </xdr:twoCellAnchor>
  <xdr:twoCellAnchor editAs="oneCell">
    <xdr:from>
      <xdr:col>0</xdr:col>
      <xdr:colOff>38100</xdr:colOff>
      <xdr:row>49</xdr:row>
      <xdr:rowOff>85725</xdr:rowOff>
    </xdr:from>
    <xdr:to>
      <xdr:col>5</xdr:col>
      <xdr:colOff>101025</xdr:colOff>
      <xdr:row>53</xdr:row>
      <xdr:rowOff>85725</xdr:rowOff>
    </xdr:to>
    <xdr:pic>
      <xdr:nvPicPr>
        <xdr:cNvPr id="542" name="Picture 96"/>
        <xdr:cNvPicPr>
          <a:picLocks noChangeAspect="1" noChangeArrowheads="1"/>
        </xdr:cNvPicPr>
      </xdr:nvPicPr>
      <xdr:blipFill>
        <a:blip xmlns:r="http://schemas.openxmlformats.org/officeDocument/2006/relationships" r:embed="rId1">
          <a:grayscl/>
          <a:biLevel thresh="50000"/>
          <a:extLst>
            <a:ext uri="{28A0092B-C50C-407E-A947-70E740481C1C}">
              <a14:useLocalDpi xmlns:a14="http://schemas.microsoft.com/office/drawing/2010/main" val="0"/>
            </a:ext>
          </a:extLst>
        </a:blip>
        <a:srcRect/>
        <a:stretch>
          <a:fillRect/>
        </a:stretch>
      </xdr:blipFill>
      <xdr:spPr bwMode="auto">
        <a:xfrm>
          <a:off x="38100" y="10858500"/>
          <a:ext cx="3330000" cy="762000"/>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704850</xdr:colOff>
      <xdr:row>73</xdr:row>
      <xdr:rowOff>133350</xdr:rowOff>
    </xdr:from>
    <xdr:to>
      <xdr:col>6</xdr:col>
      <xdr:colOff>285750</xdr:colOff>
      <xdr:row>90</xdr:row>
      <xdr:rowOff>47625</xdr:rowOff>
    </xdr:to>
    <xdr:grpSp>
      <xdr:nvGrpSpPr>
        <xdr:cNvPr id="543" name="Gruppo 542"/>
        <xdr:cNvGrpSpPr/>
      </xdr:nvGrpSpPr>
      <xdr:grpSpPr>
        <a:xfrm>
          <a:off x="704850" y="15688089"/>
          <a:ext cx="3465443" cy="3152775"/>
          <a:chOff x="6467475" y="228600"/>
          <a:chExt cx="3457575" cy="3152775"/>
        </a:xfrm>
      </xdr:grpSpPr>
      <xdr:grpSp>
        <xdr:nvGrpSpPr>
          <xdr:cNvPr id="544" name="Group 114"/>
          <xdr:cNvGrpSpPr>
            <a:grpSpLocks/>
          </xdr:cNvGrpSpPr>
        </xdr:nvGrpSpPr>
        <xdr:grpSpPr bwMode="auto">
          <a:xfrm>
            <a:off x="6467475" y="228600"/>
            <a:ext cx="3457575" cy="3152775"/>
            <a:chOff x="84" y="1145"/>
            <a:chExt cx="340" cy="331"/>
          </a:xfrm>
        </xdr:grpSpPr>
        <xdr:sp macro="" textlink="">
          <xdr:nvSpPr>
            <xdr:cNvPr id="550" name="Rectangle 115"/>
            <xdr:cNvSpPr>
              <a:spLocks noChangeArrowheads="1"/>
            </xdr:cNvSpPr>
          </xdr:nvSpPr>
          <xdr:spPr bwMode="auto">
            <a:xfrm>
              <a:off x="182" y="1391"/>
              <a:ext cx="127" cy="20"/>
            </a:xfrm>
            <a:prstGeom prst="rect">
              <a:avLst/>
            </a:prstGeom>
            <a:solidFill>
              <a:srgbClr xmlns:mc="http://schemas.openxmlformats.org/markup-compatibility/2006" xmlns:a14="http://schemas.microsoft.com/office/drawing/2010/main" val="C0C0C0" mc:Ignorable="a14" a14:legacySpreadsheetColorIndex="22"/>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551" name="Rectangle 116"/>
            <xdr:cNvSpPr>
              <a:spLocks noChangeArrowheads="1"/>
            </xdr:cNvSpPr>
          </xdr:nvSpPr>
          <xdr:spPr bwMode="auto">
            <a:xfrm>
              <a:off x="214" y="1211"/>
              <a:ext cx="14" cy="180"/>
            </a:xfrm>
            <a:prstGeom prst="rect">
              <a:avLst/>
            </a:prstGeom>
            <a:solidFill>
              <a:srgbClr xmlns:mc="http://schemas.openxmlformats.org/markup-compatibility/2006" xmlns:a14="http://schemas.microsoft.com/office/drawing/2010/main" val="C0C0C0" mc:Ignorable="a14" a14:legacySpreadsheetColorIndex="22"/>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552" name="AutoShape 117"/>
            <xdr:cNvSpPr>
              <a:spLocks noChangeArrowheads="1"/>
            </xdr:cNvSpPr>
          </xdr:nvSpPr>
          <xdr:spPr bwMode="auto">
            <a:xfrm flipH="1">
              <a:off x="205" y="1212"/>
              <a:ext cx="10" cy="179"/>
            </a:xfrm>
            <a:prstGeom prst="rtTriangle">
              <a:avLst/>
            </a:prstGeom>
            <a:solidFill>
              <a:srgbClr xmlns:mc="http://schemas.openxmlformats.org/markup-compatibility/2006" xmlns:a14="http://schemas.microsoft.com/office/drawing/2010/main" val="C0C0C0" mc:Ignorable="a14" a14:legacySpreadsheetColorIndex="22"/>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553" name="Line 118"/>
            <xdr:cNvSpPr>
              <a:spLocks noChangeShapeType="1"/>
            </xdr:cNvSpPr>
          </xdr:nvSpPr>
          <xdr:spPr bwMode="auto">
            <a:xfrm flipV="1">
              <a:off x="228" y="1171"/>
              <a:ext cx="146" cy="4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54" name="Line 119"/>
            <xdr:cNvSpPr>
              <a:spLocks noChangeShapeType="1"/>
            </xdr:cNvSpPr>
          </xdr:nvSpPr>
          <xdr:spPr bwMode="auto">
            <a:xfrm>
              <a:off x="228" y="1212"/>
              <a:ext cx="8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55" name="Line 120"/>
            <xdr:cNvSpPr>
              <a:spLocks noChangeShapeType="1"/>
            </xdr:cNvSpPr>
          </xdr:nvSpPr>
          <xdr:spPr bwMode="auto">
            <a:xfrm flipH="1">
              <a:off x="255" y="1204"/>
              <a:ext cx="1"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56" name="Text Box 121"/>
            <xdr:cNvSpPr txBox="1">
              <a:spLocks noChangeArrowheads="1"/>
            </xdr:cNvSpPr>
          </xdr:nvSpPr>
          <xdr:spPr bwMode="auto">
            <a:xfrm>
              <a:off x="266" y="1202"/>
              <a:ext cx="54" cy="32"/>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it-IT" sz="1000" b="0" i="0" u="none" strike="noStrike" baseline="0">
                  <a:solidFill>
                    <a:srgbClr val="000000"/>
                  </a:solidFill>
                  <a:latin typeface="Symbol"/>
                </a:rPr>
                <a:t>b</a:t>
              </a:r>
              <a:r>
                <a:rPr lang="it-IT" sz="1000" b="0" i="0" u="none" strike="noStrike" baseline="0">
                  <a:solidFill>
                    <a:srgbClr val="000000"/>
                  </a:solidFill>
                  <a:latin typeface="Palatino Linotype"/>
                </a:rPr>
                <a:t> = 20°</a:t>
              </a:r>
            </a:p>
          </xdr:txBody>
        </xdr:sp>
        <xdr:sp macro="" textlink="">
          <xdr:nvSpPr>
            <xdr:cNvPr id="557" name="Line 122"/>
            <xdr:cNvSpPr>
              <a:spLocks noChangeShapeType="1"/>
            </xdr:cNvSpPr>
          </xdr:nvSpPr>
          <xdr:spPr bwMode="auto">
            <a:xfrm>
              <a:off x="309" y="1188"/>
              <a:ext cx="0" cy="223"/>
            </a:xfrm>
            <a:prstGeom prst="line">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noFill/>
                </a14:hiddenFill>
              </a:ext>
            </a:extLst>
          </xdr:spPr>
        </xdr:sp>
        <xdr:sp macro="" textlink="">
          <xdr:nvSpPr>
            <xdr:cNvPr id="558" name="Line 123"/>
            <xdr:cNvSpPr>
              <a:spLocks noChangeShapeType="1"/>
            </xdr:cNvSpPr>
          </xdr:nvSpPr>
          <xdr:spPr bwMode="auto">
            <a:xfrm>
              <a:off x="139" y="1391"/>
              <a:ext cx="4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59" name="Line 124"/>
            <xdr:cNvSpPr>
              <a:spLocks noChangeShapeType="1"/>
            </xdr:cNvSpPr>
          </xdr:nvSpPr>
          <xdr:spPr bwMode="auto">
            <a:xfrm>
              <a:off x="309" y="1170"/>
              <a:ext cx="0" cy="1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sp macro="" textlink="">
          <xdr:nvSpPr>
            <xdr:cNvPr id="560" name="Line 125"/>
            <xdr:cNvSpPr>
              <a:spLocks noChangeShapeType="1"/>
            </xdr:cNvSpPr>
          </xdr:nvSpPr>
          <xdr:spPr bwMode="auto">
            <a:xfrm>
              <a:off x="325" y="1166"/>
              <a:ext cx="0" cy="1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sp macro="" textlink="">
          <xdr:nvSpPr>
            <xdr:cNvPr id="561" name="Line 126"/>
            <xdr:cNvSpPr>
              <a:spLocks noChangeShapeType="1"/>
            </xdr:cNvSpPr>
          </xdr:nvSpPr>
          <xdr:spPr bwMode="auto">
            <a:xfrm>
              <a:off x="341" y="1161"/>
              <a:ext cx="0" cy="1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sp macro="" textlink="">
          <xdr:nvSpPr>
            <xdr:cNvPr id="562" name="Line 127"/>
            <xdr:cNvSpPr>
              <a:spLocks noChangeShapeType="1"/>
            </xdr:cNvSpPr>
          </xdr:nvSpPr>
          <xdr:spPr bwMode="auto">
            <a:xfrm>
              <a:off x="357" y="1157"/>
              <a:ext cx="0" cy="1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sp macro="" textlink="">
          <xdr:nvSpPr>
            <xdr:cNvPr id="563" name="Line 128"/>
            <xdr:cNvSpPr>
              <a:spLocks noChangeShapeType="1"/>
            </xdr:cNvSpPr>
          </xdr:nvSpPr>
          <xdr:spPr bwMode="auto">
            <a:xfrm>
              <a:off x="373" y="1152"/>
              <a:ext cx="0" cy="1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sp macro="" textlink="">
          <xdr:nvSpPr>
            <xdr:cNvPr id="564" name="Text Box 129"/>
            <xdr:cNvSpPr txBox="1">
              <a:spLocks noChangeArrowheads="1"/>
            </xdr:cNvSpPr>
          </xdr:nvSpPr>
          <xdr:spPr bwMode="auto">
            <a:xfrm>
              <a:off x="257" y="1145"/>
              <a:ext cx="73" cy="21"/>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32004" rIns="0" bIns="0" anchor="t" upright="1"/>
            <a:lstStyle/>
            <a:p>
              <a:pPr algn="l" rtl="0">
                <a:defRPr sz="1000"/>
              </a:pPr>
              <a:r>
                <a:rPr lang="it-IT" sz="1000" b="0" i="0" u="none" strike="noStrike" baseline="0">
                  <a:solidFill>
                    <a:srgbClr val="000000"/>
                  </a:solidFill>
                  <a:latin typeface="Palatino Linotype"/>
                </a:rPr>
                <a:t>q</a:t>
              </a:r>
              <a:r>
                <a:rPr lang="it-IT" sz="1000" b="0" i="0" u="none" strike="noStrike" baseline="-25000">
                  <a:solidFill>
                    <a:srgbClr val="000000"/>
                  </a:solidFill>
                  <a:latin typeface="Palatino Linotype"/>
                </a:rPr>
                <a:t>k</a:t>
              </a:r>
              <a:r>
                <a:rPr lang="it-IT" sz="1000" b="0" i="0" u="none" strike="noStrike" baseline="0">
                  <a:solidFill>
                    <a:srgbClr val="000000"/>
                  </a:solidFill>
                  <a:latin typeface="Palatino Linotype"/>
                </a:rPr>
                <a:t> = 10 kPa</a:t>
              </a:r>
            </a:p>
          </xdr:txBody>
        </xdr:sp>
        <xdr:sp macro="" textlink="">
          <xdr:nvSpPr>
            <xdr:cNvPr id="565" name="Line 130"/>
            <xdr:cNvSpPr>
              <a:spLocks noChangeShapeType="1"/>
            </xdr:cNvSpPr>
          </xdr:nvSpPr>
          <xdr:spPr bwMode="auto">
            <a:xfrm>
              <a:off x="157" y="1211"/>
              <a:ext cx="2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66" name="Line 131"/>
            <xdr:cNvSpPr>
              <a:spLocks noChangeShapeType="1"/>
            </xdr:cNvSpPr>
          </xdr:nvSpPr>
          <xdr:spPr bwMode="auto">
            <a:xfrm>
              <a:off x="166" y="1207"/>
              <a:ext cx="0" cy="20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67" name="Text Box 132"/>
            <xdr:cNvSpPr txBox="1">
              <a:spLocks noChangeArrowheads="1"/>
            </xdr:cNvSpPr>
          </xdr:nvSpPr>
          <xdr:spPr bwMode="auto">
            <a:xfrm>
              <a:off x="139" y="1279"/>
              <a:ext cx="46" cy="2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32004" rIns="0" bIns="0" anchor="t" upright="1"/>
            <a:lstStyle/>
            <a:p>
              <a:pPr algn="l" rtl="0">
                <a:defRPr sz="1000"/>
              </a:pPr>
              <a:r>
                <a:rPr lang="it-IT" sz="1000" b="0" i="0" u="none" strike="noStrike" baseline="0">
                  <a:solidFill>
                    <a:srgbClr val="000000"/>
                  </a:solidFill>
                  <a:latin typeface="Palatino Linotype"/>
                </a:rPr>
                <a:t>h=6 m</a:t>
              </a:r>
            </a:p>
          </xdr:txBody>
        </xdr:sp>
        <xdr:sp macro="" textlink="">
          <xdr:nvSpPr>
            <xdr:cNvPr id="568" name="Line 133"/>
            <xdr:cNvSpPr>
              <a:spLocks noChangeShapeType="1"/>
            </xdr:cNvSpPr>
          </xdr:nvSpPr>
          <xdr:spPr bwMode="auto">
            <a:xfrm>
              <a:off x="155" y="1411"/>
              <a:ext cx="2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69" name="Text Box 134"/>
            <xdr:cNvSpPr txBox="1">
              <a:spLocks noChangeArrowheads="1"/>
            </xdr:cNvSpPr>
          </xdr:nvSpPr>
          <xdr:spPr bwMode="auto">
            <a:xfrm>
              <a:off x="84" y="1391"/>
              <a:ext cx="84" cy="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32004" rIns="0" bIns="0" anchor="t" upright="1"/>
            <a:lstStyle/>
            <a:p>
              <a:pPr algn="l" rtl="0">
                <a:defRPr sz="1000"/>
              </a:pPr>
              <a:r>
                <a:rPr lang="it-IT" sz="1000" b="0" i="0" u="none" strike="noStrike" baseline="0">
                  <a:solidFill>
                    <a:srgbClr val="000000"/>
                  </a:solidFill>
                  <a:latin typeface="Palatino Linotype"/>
                </a:rPr>
                <a:t>h</a:t>
              </a:r>
              <a:r>
                <a:rPr lang="it-IT" sz="1000" b="0" i="0" u="none" strike="noStrike" baseline="-25000">
                  <a:solidFill>
                    <a:srgbClr val="000000"/>
                  </a:solidFill>
                  <a:latin typeface="Palatino Linotype"/>
                </a:rPr>
                <a:t>1</a:t>
              </a:r>
              <a:r>
                <a:rPr lang="it-IT" sz="1000" b="0" i="0" u="none" strike="noStrike" baseline="0">
                  <a:solidFill>
                    <a:srgbClr val="000000"/>
                  </a:solidFill>
                  <a:latin typeface="Palatino Linotype"/>
                </a:rPr>
                <a:t>=h</a:t>
              </a:r>
              <a:r>
                <a:rPr lang="it-IT" sz="1000" b="0" i="0" u="none" strike="noStrike" baseline="-25000">
                  <a:solidFill>
                    <a:srgbClr val="000000"/>
                  </a:solidFill>
                  <a:latin typeface="Palatino Linotype"/>
                </a:rPr>
                <a:t>2</a:t>
              </a:r>
              <a:r>
                <a:rPr lang="it-IT" sz="1000" b="0" i="0" u="none" strike="noStrike" baseline="0">
                  <a:solidFill>
                    <a:srgbClr val="000000"/>
                  </a:solidFill>
                  <a:latin typeface="Palatino Linotype"/>
                </a:rPr>
                <a:t>=0.8 m</a:t>
              </a:r>
            </a:p>
          </xdr:txBody>
        </xdr:sp>
        <xdr:sp macro="" textlink="">
          <xdr:nvSpPr>
            <xdr:cNvPr id="570" name="Line 135"/>
            <xdr:cNvSpPr>
              <a:spLocks noChangeShapeType="1"/>
            </xdr:cNvSpPr>
          </xdr:nvSpPr>
          <xdr:spPr bwMode="auto">
            <a:xfrm>
              <a:off x="182" y="1368"/>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71" name="Line 136"/>
            <xdr:cNvSpPr>
              <a:spLocks noChangeShapeType="1"/>
            </xdr:cNvSpPr>
          </xdr:nvSpPr>
          <xdr:spPr bwMode="auto">
            <a:xfrm flipV="1">
              <a:off x="180" y="1371"/>
              <a:ext cx="133" cy="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72" name="Line 137"/>
            <xdr:cNvSpPr>
              <a:spLocks noChangeShapeType="1"/>
            </xdr:cNvSpPr>
          </xdr:nvSpPr>
          <xdr:spPr bwMode="auto">
            <a:xfrm flipH="1" flipV="1">
              <a:off x="204" y="1367"/>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73" name="Text Box 138"/>
            <xdr:cNvSpPr txBox="1">
              <a:spLocks noChangeArrowheads="1"/>
            </xdr:cNvSpPr>
          </xdr:nvSpPr>
          <xdr:spPr bwMode="auto">
            <a:xfrm>
              <a:off x="182" y="1349"/>
              <a:ext cx="23" cy="2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32004" rIns="0" bIns="0" anchor="t" upright="1"/>
            <a:lstStyle/>
            <a:p>
              <a:pPr algn="l" rtl="0">
                <a:defRPr sz="1000"/>
              </a:pPr>
              <a:r>
                <a:rPr lang="it-IT" sz="1000" b="0" i="0" u="none" strike="noStrike" baseline="0">
                  <a:solidFill>
                    <a:srgbClr val="000000"/>
                  </a:solidFill>
                  <a:latin typeface="Palatino Linotype"/>
                </a:rPr>
                <a:t>b</a:t>
              </a:r>
              <a:r>
                <a:rPr lang="it-IT" sz="1000" b="0" i="0" u="none" strike="noStrike" baseline="-25000">
                  <a:solidFill>
                    <a:srgbClr val="000000"/>
                  </a:solidFill>
                  <a:latin typeface="Palatino Linotype"/>
                </a:rPr>
                <a:t>2</a:t>
              </a:r>
            </a:p>
          </xdr:txBody>
        </xdr:sp>
        <xdr:sp macro="" textlink="">
          <xdr:nvSpPr>
            <xdr:cNvPr id="574" name="Text Box 139"/>
            <xdr:cNvSpPr txBox="1">
              <a:spLocks noChangeArrowheads="1"/>
            </xdr:cNvSpPr>
          </xdr:nvSpPr>
          <xdr:spPr bwMode="auto">
            <a:xfrm>
              <a:off x="208" y="1349"/>
              <a:ext cx="23" cy="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32004" rIns="0" bIns="0" anchor="t" upright="1"/>
            <a:lstStyle/>
            <a:p>
              <a:pPr algn="l" rtl="0">
                <a:defRPr sz="1000"/>
              </a:pPr>
              <a:r>
                <a:rPr lang="it-IT" sz="1000" b="0" i="0" u="none" strike="noStrike" baseline="0">
                  <a:solidFill>
                    <a:srgbClr val="000000"/>
                  </a:solidFill>
                  <a:latin typeface="Palatino Linotype"/>
                </a:rPr>
                <a:t>b</a:t>
              </a:r>
              <a:r>
                <a:rPr lang="it-IT" sz="1000" b="0" i="0" u="none" strike="noStrike" baseline="-25000">
                  <a:solidFill>
                    <a:srgbClr val="000000"/>
                  </a:solidFill>
                  <a:latin typeface="Palatino Linotype"/>
                </a:rPr>
                <a:t>3</a:t>
              </a:r>
            </a:p>
          </xdr:txBody>
        </xdr:sp>
        <xdr:sp macro="" textlink="">
          <xdr:nvSpPr>
            <xdr:cNvPr id="575" name="Text Box 140"/>
            <xdr:cNvSpPr txBox="1">
              <a:spLocks noChangeArrowheads="1"/>
            </xdr:cNvSpPr>
          </xdr:nvSpPr>
          <xdr:spPr bwMode="auto">
            <a:xfrm>
              <a:off x="256" y="1350"/>
              <a:ext cx="23" cy="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32004" rIns="0" bIns="0" anchor="t" upright="1"/>
            <a:lstStyle/>
            <a:p>
              <a:pPr algn="l" rtl="0">
                <a:defRPr sz="1000"/>
              </a:pPr>
              <a:r>
                <a:rPr lang="it-IT" sz="1000" b="0" i="0" u="none" strike="noStrike" baseline="0">
                  <a:solidFill>
                    <a:srgbClr val="000000"/>
                  </a:solidFill>
                  <a:latin typeface="Palatino Linotype"/>
                </a:rPr>
                <a:t>b</a:t>
              </a:r>
            </a:p>
          </xdr:txBody>
        </xdr:sp>
        <xdr:sp macro="" textlink="">
          <xdr:nvSpPr>
            <xdr:cNvPr id="576" name="Line 141"/>
            <xdr:cNvSpPr>
              <a:spLocks noChangeShapeType="1"/>
            </xdr:cNvSpPr>
          </xdr:nvSpPr>
          <xdr:spPr bwMode="auto">
            <a:xfrm>
              <a:off x="336" y="1185"/>
              <a:ext cx="0" cy="23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77" name="Line 142"/>
            <xdr:cNvSpPr>
              <a:spLocks noChangeShapeType="1"/>
            </xdr:cNvSpPr>
          </xdr:nvSpPr>
          <xdr:spPr bwMode="auto">
            <a:xfrm>
              <a:off x="329" y="1411"/>
              <a:ext cx="1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78" name="Line 143"/>
            <xdr:cNvSpPr>
              <a:spLocks noChangeShapeType="1"/>
            </xdr:cNvSpPr>
          </xdr:nvSpPr>
          <xdr:spPr bwMode="auto">
            <a:xfrm>
              <a:off x="328" y="1188"/>
              <a:ext cx="1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79" name="Text Box 144"/>
            <xdr:cNvSpPr txBox="1">
              <a:spLocks noChangeArrowheads="1"/>
            </xdr:cNvSpPr>
          </xdr:nvSpPr>
          <xdr:spPr bwMode="auto">
            <a:xfrm>
              <a:off x="330" y="1281"/>
              <a:ext cx="20" cy="2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32004" rIns="0" bIns="0" anchor="t" upright="1"/>
            <a:lstStyle/>
            <a:p>
              <a:pPr algn="l" rtl="0">
                <a:defRPr sz="1000"/>
              </a:pPr>
              <a:r>
                <a:rPr lang="it-IT" sz="1000" b="0" i="0" u="none" strike="noStrike" baseline="0">
                  <a:solidFill>
                    <a:srgbClr val="000000"/>
                  </a:solidFill>
                  <a:latin typeface="Palatino Linotype"/>
                </a:rPr>
                <a:t>H</a:t>
              </a:r>
            </a:p>
          </xdr:txBody>
        </xdr:sp>
        <xdr:sp macro="" textlink="">
          <xdr:nvSpPr>
            <xdr:cNvPr id="580" name="Line 145"/>
            <xdr:cNvSpPr>
              <a:spLocks noChangeShapeType="1"/>
            </xdr:cNvSpPr>
          </xdr:nvSpPr>
          <xdr:spPr bwMode="auto">
            <a:xfrm>
              <a:off x="176" y="1431"/>
              <a:ext cx="13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81" name="Line 146"/>
            <xdr:cNvSpPr>
              <a:spLocks noChangeShapeType="1"/>
            </xdr:cNvSpPr>
          </xdr:nvSpPr>
          <xdr:spPr bwMode="auto">
            <a:xfrm>
              <a:off x="181" y="1427"/>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82" name="Line 147"/>
            <xdr:cNvSpPr>
              <a:spLocks noChangeShapeType="1"/>
            </xdr:cNvSpPr>
          </xdr:nvSpPr>
          <xdr:spPr bwMode="auto">
            <a:xfrm>
              <a:off x="310" y="1427"/>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83" name="Text Box 148"/>
            <xdr:cNvSpPr txBox="1">
              <a:spLocks noChangeArrowheads="1"/>
            </xdr:cNvSpPr>
          </xdr:nvSpPr>
          <xdr:spPr bwMode="auto">
            <a:xfrm>
              <a:off x="238" y="1418"/>
              <a:ext cx="20" cy="2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32004" rIns="0" bIns="0" anchor="t" upright="1"/>
            <a:lstStyle/>
            <a:p>
              <a:pPr algn="l" rtl="0">
                <a:defRPr sz="1000"/>
              </a:pPr>
              <a:r>
                <a:rPr lang="it-IT" sz="1000" b="0" i="0" u="none" strike="noStrike" baseline="0">
                  <a:solidFill>
                    <a:srgbClr val="000000"/>
                  </a:solidFill>
                  <a:latin typeface="Palatino Linotype"/>
                </a:rPr>
                <a:t>B</a:t>
              </a:r>
            </a:p>
          </xdr:txBody>
        </xdr:sp>
        <xdr:sp macro="" textlink="">
          <xdr:nvSpPr>
            <xdr:cNvPr id="584" name="Line 149"/>
            <xdr:cNvSpPr>
              <a:spLocks noChangeShapeType="1"/>
            </xdr:cNvSpPr>
          </xdr:nvSpPr>
          <xdr:spPr bwMode="auto">
            <a:xfrm>
              <a:off x="212" y="1190"/>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85" name="Line 150"/>
            <xdr:cNvSpPr>
              <a:spLocks noChangeShapeType="1"/>
            </xdr:cNvSpPr>
          </xdr:nvSpPr>
          <xdr:spPr bwMode="auto">
            <a:xfrm flipV="1">
              <a:off x="214" y="1186"/>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86" name="Line 151"/>
            <xdr:cNvSpPr>
              <a:spLocks noChangeShapeType="1"/>
            </xdr:cNvSpPr>
          </xdr:nvSpPr>
          <xdr:spPr bwMode="auto">
            <a:xfrm flipV="1">
              <a:off x="229" y="1187"/>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87" name="Text Box 152"/>
            <xdr:cNvSpPr txBox="1">
              <a:spLocks noChangeArrowheads="1"/>
            </xdr:cNvSpPr>
          </xdr:nvSpPr>
          <xdr:spPr bwMode="auto">
            <a:xfrm>
              <a:off x="180" y="1162"/>
              <a:ext cx="63" cy="2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32004" rIns="0" bIns="0" anchor="t" upright="1"/>
            <a:lstStyle/>
            <a:p>
              <a:pPr algn="l" rtl="0">
                <a:defRPr sz="1000"/>
              </a:pPr>
              <a:r>
                <a:rPr lang="it-IT" sz="1000" b="0" i="0" u="none" strike="noStrike" baseline="0">
                  <a:solidFill>
                    <a:srgbClr val="000000"/>
                  </a:solidFill>
                  <a:latin typeface="Palatino Linotype"/>
                </a:rPr>
                <a:t>b</a:t>
              </a:r>
              <a:r>
                <a:rPr lang="it-IT" sz="1000" b="0" i="0" u="none" strike="noStrike" baseline="-25000">
                  <a:solidFill>
                    <a:srgbClr val="000000"/>
                  </a:solidFill>
                  <a:latin typeface="Palatino Linotype"/>
                </a:rPr>
                <a:t>1</a:t>
              </a:r>
              <a:r>
                <a:rPr lang="it-IT" sz="1000" b="0" i="0" u="none" strike="noStrike" baseline="0">
                  <a:solidFill>
                    <a:srgbClr val="000000"/>
                  </a:solidFill>
                  <a:latin typeface="Palatino Linotype"/>
                </a:rPr>
                <a:t>=0.5m</a:t>
              </a:r>
            </a:p>
          </xdr:txBody>
        </xdr:sp>
        <xdr:sp macro="" textlink="">
          <xdr:nvSpPr>
            <xdr:cNvPr id="588" name="Line 153"/>
            <xdr:cNvSpPr>
              <a:spLocks noChangeShapeType="1"/>
            </xdr:cNvSpPr>
          </xdr:nvSpPr>
          <xdr:spPr bwMode="auto">
            <a:xfrm>
              <a:off x="178" y="1471"/>
              <a:ext cx="1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89" name="Line 154"/>
            <xdr:cNvSpPr>
              <a:spLocks noChangeShapeType="1"/>
            </xdr:cNvSpPr>
          </xdr:nvSpPr>
          <xdr:spPr bwMode="auto">
            <a:xfrm>
              <a:off x="182" y="1467"/>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90" name="Line 155"/>
            <xdr:cNvSpPr>
              <a:spLocks noChangeShapeType="1"/>
            </xdr:cNvSpPr>
          </xdr:nvSpPr>
          <xdr:spPr bwMode="auto">
            <a:xfrm>
              <a:off x="207" y="1467"/>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91" name="Line 156"/>
            <xdr:cNvSpPr>
              <a:spLocks noChangeShapeType="1"/>
            </xdr:cNvSpPr>
          </xdr:nvSpPr>
          <xdr:spPr bwMode="auto">
            <a:xfrm>
              <a:off x="228" y="1467"/>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92" name="Line 157"/>
            <xdr:cNvSpPr>
              <a:spLocks noChangeShapeType="1"/>
            </xdr:cNvSpPr>
          </xdr:nvSpPr>
          <xdr:spPr bwMode="auto">
            <a:xfrm>
              <a:off x="310" y="1467"/>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93" name="Text Box 158"/>
            <xdr:cNvSpPr txBox="1">
              <a:spLocks noChangeArrowheads="1"/>
            </xdr:cNvSpPr>
          </xdr:nvSpPr>
          <xdr:spPr bwMode="auto">
            <a:xfrm>
              <a:off x="271" y="1451"/>
              <a:ext cx="20" cy="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32004" rIns="0" bIns="0" anchor="t" upright="1"/>
            <a:lstStyle/>
            <a:p>
              <a:pPr algn="l" rtl="0">
                <a:defRPr sz="1000"/>
              </a:pPr>
              <a:r>
                <a:rPr lang="it-IT" sz="1000" b="0" i="0" u="none" strike="noStrike" baseline="0">
                  <a:solidFill>
                    <a:srgbClr val="000000"/>
                  </a:solidFill>
                  <a:latin typeface="Palatino Linotype"/>
                </a:rPr>
                <a:t>b</a:t>
              </a:r>
            </a:p>
          </xdr:txBody>
        </xdr:sp>
        <xdr:sp macro="" textlink="">
          <xdr:nvSpPr>
            <xdr:cNvPr id="594" name="Text Box 159"/>
            <xdr:cNvSpPr txBox="1">
              <a:spLocks noChangeArrowheads="1"/>
            </xdr:cNvSpPr>
          </xdr:nvSpPr>
          <xdr:spPr bwMode="auto">
            <a:xfrm>
              <a:off x="176" y="1450"/>
              <a:ext cx="32" cy="2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32004" rIns="0" bIns="0" anchor="t" upright="1"/>
            <a:lstStyle/>
            <a:p>
              <a:pPr algn="l" rtl="0">
                <a:defRPr sz="1000"/>
              </a:pPr>
              <a:r>
                <a:rPr lang="it-IT" sz="1000" b="0" i="0" u="none" strike="noStrike" baseline="0">
                  <a:solidFill>
                    <a:srgbClr val="000000"/>
                  </a:solidFill>
                  <a:latin typeface="Palatino Linotype"/>
                </a:rPr>
                <a:t>0.95</a:t>
              </a:r>
            </a:p>
          </xdr:txBody>
        </xdr:sp>
        <xdr:sp macro="" textlink="">
          <xdr:nvSpPr>
            <xdr:cNvPr id="595" name="Text Box 160"/>
            <xdr:cNvSpPr txBox="1">
              <a:spLocks noChangeArrowheads="1"/>
            </xdr:cNvSpPr>
          </xdr:nvSpPr>
          <xdr:spPr bwMode="auto">
            <a:xfrm>
              <a:off x="209" y="1451"/>
              <a:ext cx="35" cy="2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32004" rIns="0" bIns="0" anchor="t" upright="1"/>
            <a:lstStyle/>
            <a:p>
              <a:pPr algn="l" rtl="0">
                <a:defRPr sz="1000"/>
              </a:pPr>
              <a:r>
                <a:rPr lang="it-IT" sz="1000" b="0" i="0" u="none" strike="noStrike" baseline="0">
                  <a:solidFill>
                    <a:srgbClr val="000000"/>
                  </a:solidFill>
                  <a:latin typeface="Palatino Linotype"/>
                </a:rPr>
                <a:t>0.7</a:t>
              </a:r>
            </a:p>
          </xdr:txBody>
        </xdr:sp>
        <xdr:sp macro="" textlink="">
          <xdr:nvSpPr>
            <xdr:cNvPr id="596" name="Line 161"/>
            <xdr:cNvSpPr>
              <a:spLocks noChangeShapeType="1"/>
            </xdr:cNvSpPr>
          </xdr:nvSpPr>
          <xdr:spPr bwMode="auto">
            <a:xfrm>
              <a:off x="228" y="1391"/>
              <a:ext cx="0" cy="2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97" name="Text Box 162"/>
            <xdr:cNvSpPr txBox="1">
              <a:spLocks noChangeArrowheads="1"/>
            </xdr:cNvSpPr>
          </xdr:nvSpPr>
          <xdr:spPr bwMode="auto">
            <a:xfrm>
              <a:off x="259" y="1395"/>
              <a:ext cx="14" cy="14"/>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it-IT" sz="800" b="0" i="0" u="none" strike="noStrike" baseline="0">
                  <a:solidFill>
                    <a:srgbClr val="000000"/>
                  </a:solidFill>
                  <a:latin typeface="Arial"/>
                  <a:cs typeface="Arial"/>
                </a:rPr>
                <a:t>2</a:t>
              </a:r>
            </a:p>
          </xdr:txBody>
        </xdr:sp>
        <xdr:sp macro="" textlink="">
          <xdr:nvSpPr>
            <xdr:cNvPr id="598" name="Text Box 163"/>
            <xdr:cNvSpPr txBox="1">
              <a:spLocks noChangeArrowheads="1"/>
            </xdr:cNvSpPr>
          </xdr:nvSpPr>
          <xdr:spPr bwMode="auto">
            <a:xfrm>
              <a:off x="194" y="1395"/>
              <a:ext cx="11" cy="14"/>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it-IT" sz="800" b="0" i="0" u="none" strike="noStrike" baseline="0">
                  <a:solidFill>
                    <a:srgbClr val="000000"/>
                  </a:solidFill>
                  <a:latin typeface="Arial"/>
                  <a:cs typeface="Arial"/>
                </a:rPr>
                <a:t>1</a:t>
              </a:r>
            </a:p>
          </xdr:txBody>
        </xdr:sp>
        <xdr:sp macro="" textlink="">
          <xdr:nvSpPr>
            <xdr:cNvPr id="599" name="Text Box 164"/>
            <xdr:cNvSpPr txBox="1">
              <a:spLocks noChangeArrowheads="1"/>
            </xdr:cNvSpPr>
          </xdr:nvSpPr>
          <xdr:spPr bwMode="auto">
            <a:xfrm>
              <a:off x="283" y="1192"/>
              <a:ext cx="11" cy="14"/>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it-IT" sz="800" b="0" i="0" u="none" strike="noStrike" baseline="0">
                  <a:solidFill>
                    <a:srgbClr val="000000"/>
                  </a:solidFill>
                  <a:latin typeface="Arial"/>
                  <a:cs typeface="Arial"/>
                </a:rPr>
                <a:t>6</a:t>
              </a:r>
            </a:p>
          </xdr:txBody>
        </xdr:sp>
        <xdr:sp macro="" textlink="">
          <xdr:nvSpPr>
            <xdr:cNvPr id="600" name="Text Box 165"/>
            <xdr:cNvSpPr txBox="1">
              <a:spLocks noChangeArrowheads="1"/>
            </xdr:cNvSpPr>
          </xdr:nvSpPr>
          <xdr:spPr bwMode="auto">
            <a:xfrm>
              <a:off x="261" y="1302"/>
              <a:ext cx="14" cy="14"/>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it-IT" sz="800" b="0" i="0" u="none" strike="noStrike" baseline="0">
                  <a:solidFill>
                    <a:srgbClr val="000000"/>
                  </a:solidFill>
                  <a:latin typeface="Arial"/>
                  <a:cs typeface="Arial"/>
                </a:rPr>
                <a:t>5</a:t>
              </a:r>
            </a:p>
          </xdr:txBody>
        </xdr:sp>
        <xdr:sp macro="" textlink="">
          <xdr:nvSpPr>
            <xdr:cNvPr id="601" name="Text Box 166"/>
            <xdr:cNvSpPr txBox="1">
              <a:spLocks noChangeArrowheads="1"/>
            </xdr:cNvSpPr>
          </xdr:nvSpPr>
          <xdr:spPr bwMode="auto">
            <a:xfrm>
              <a:off x="216" y="1288"/>
              <a:ext cx="11" cy="14"/>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it-IT" sz="800" b="0" i="0" u="none" strike="noStrike" baseline="0">
                  <a:solidFill>
                    <a:srgbClr val="000000"/>
                  </a:solidFill>
                  <a:latin typeface="Arial"/>
                  <a:cs typeface="Arial"/>
                </a:rPr>
                <a:t>4</a:t>
              </a:r>
            </a:p>
          </xdr:txBody>
        </xdr:sp>
        <xdr:sp macro="" textlink="">
          <xdr:nvSpPr>
            <xdr:cNvPr id="602" name="Text Box 167"/>
            <xdr:cNvSpPr txBox="1">
              <a:spLocks noChangeArrowheads="1"/>
            </xdr:cNvSpPr>
          </xdr:nvSpPr>
          <xdr:spPr bwMode="auto">
            <a:xfrm>
              <a:off x="201" y="1334"/>
              <a:ext cx="14" cy="14"/>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it-IT" sz="800" b="0" i="0" u="none" strike="noStrike" baseline="0">
                  <a:solidFill>
                    <a:srgbClr val="000000"/>
                  </a:solidFill>
                  <a:latin typeface="Arial"/>
                  <a:cs typeface="Arial"/>
                </a:rPr>
                <a:t>3</a:t>
              </a:r>
            </a:p>
          </xdr:txBody>
        </xdr:sp>
        <xdr:sp macro="" textlink="">
          <xdr:nvSpPr>
            <xdr:cNvPr id="603" name="Rectangle 168"/>
            <xdr:cNvSpPr>
              <a:spLocks noChangeArrowheads="1"/>
            </xdr:cNvSpPr>
          </xdr:nvSpPr>
          <xdr:spPr bwMode="auto">
            <a:xfrm>
              <a:off x="351" y="1188"/>
              <a:ext cx="23" cy="223"/>
            </a:xfrm>
            <a:prstGeom prst="rect">
              <a:avLst/>
            </a:prstGeom>
            <a:solidFill>
              <a:srgbClr val="FFC00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604" name="Text Box 169"/>
            <xdr:cNvSpPr txBox="1">
              <a:spLocks noChangeArrowheads="1"/>
            </xdr:cNvSpPr>
          </xdr:nvSpPr>
          <xdr:spPr bwMode="auto">
            <a:xfrm>
              <a:off x="356" y="1286"/>
              <a:ext cx="10" cy="1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it-IT" sz="800" b="0" i="0" u="none" strike="noStrike" baseline="0">
                  <a:solidFill>
                    <a:srgbClr val="000000"/>
                  </a:solidFill>
                  <a:latin typeface="Arial"/>
                  <a:cs typeface="Arial"/>
                </a:rPr>
                <a:t>7</a:t>
              </a:r>
            </a:p>
          </xdr:txBody>
        </xdr:sp>
        <xdr:sp macro="" textlink="">
          <xdr:nvSpPr>
            <xdr:cNvPr id="605" name="AutoShape 170"/>
            <xdr:cNvSpPr>
              <a:spLocks noChangeArrowheads="1"/>
            </xdr:cNvSpPr>
          </xdr:nvSpPr>
          <xdr:spPr bwMode="auto">
            <a:xfrm>
              <a:off x="384" y="1188"/>
              <a:ext cx="40" cy="223"/>
            </a:xfrm>
            <a:prstGeom prst="rtTriangle">
              <a:avLst/>
            </a:prstGeom>
            <a:solidFill>
              <a:srgbClr val="FFC00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606" name="Text Box 171"/>
            <xdr:cNvSpPr txBox="1">
              <a:spLocks noChangeArrowheads="1"/>
            </xdr:cNvSpPr>
          </xdr:nvSpPr>
          <xdr:spPr bwMode="auto">
            <a:xfrm>
              <a:off x="396" y="1368"/>
              <a:ext cx="11" cy="14"/>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it-IT" sz="800" b="0" i="0" u="none" strike="noStrike" baseline="0">
                  <a:solidFill>
                    <a:srgbClr val="000000"/>
                  </a:solidFill>
                  <a:latin typeface="Arial"/>
                  <a:cs typeface="Arial"/>
                </a:rPr>
                <a:t>8</a:t>
              </a:r>
            </a:p>
          </xdr:txBody>
        </xdr:sp>
      </xdr:grpSp>
      <xdr:cxnSp macro="">
        <xdr:nvCxnSpPr>
          <xdr:cNvPr id="545" name="Connettore 2 544"/>
          <xdr:cNvCxnSpPr/>
        </xdr:nvCxnSpPr>
        <xdr:spPr>
          <a:xfrm flipH="1" flipV="1">
            <a:off x="7467600" y="1924050"/>
            <a:ext cx="1" cy="885826"/>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546" name="Connettore 2 545"/>
          <xdr:cNvCxnSpPr/>
        </xdr:nvCxnSpPr>
        <xdr:spPr>
          <a:xfrm flipV="1">
            <a:off x="7410450" y="2762250"/>
            <a:ext cx="759293" cy="1"/>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547" name="Text Box 40"/>
          <xdr:cNvSpPr txBox="1">
            <a:spLocks noChangeArrowheads="1"/>
          </xdr:cNvSpPr>
        </xdr:nvSpPr>
        <xdr:spPr bwMode="auto">
          <a:xfrm>
            <a:off x="7315200" y="2733675"/>
            <a:ext cx="198828" cy="190500"/>
          </a:xfrm>
          <a:prstGeom prst="rect">
            <a:avLst/>
          </a:prstGeom>
          <a:noFill/>
          <a:ln>
            <a:noFill/>
          </a:ln>
          <a:extLst/>
        </xdr:spPr>
        <xdr:txBody>
          <a:bodyPr vertOverflow="clip" wrap="square" lIns="27432" tIns="32004" rIns="0" bIns="0" anchor="t" upright="1"/>
          <a:lstStyle/>
          <a:p>
            <a:pPr algn="l" rtl="0">
              <a:defRPr sz="1000"/>
            </a:pPr>
            <a:r>
              <a:rPr lang="it-IT" sz="1000" b="0" i="0" u="none" strike="noStrike" baseline="0">
                <a:solidFill>
                  <a:srgbClr val="000000"/>
                </a:solidFill>
                <a:latin typeface="Palatino Linotype"/>
              </a:rPr>
              <a:t>O</a:t>
            </a:r>
          </a:p>
        </xdr:txBody>
      </xdr:sp>
      <xdr:sp macro="" textlink="">
        <xdr:nvSpPr>
          <xdr:cNvPr id="548" name="Text Box 40"/>
          <xdr:cNvSpPr txBox="1">
            <a:spLocks noChangeArrowheads="1"/>
          </xdr:cNvSpPr>
        </xdr:nvSpPr>
        <xdr:spPr bwMode="auto">
          <a:xfrm>
            <a:off x="7515225" y="1800225"/>
            <a:ext cx="208353" cy="228600"/>
          </a:xfrm>
          <a:prstGeom prst="rect">
            <a:avLst/>
          </a:prstGeom>
          <a:noFill/>
          <a:ln>
            <a:noFill/>
          </a:ln>
          <a:extLst/>
        </xdr:spPr>
        <xdr:txBody>
          <a:bodyPr vertOverflow="clip" wrap="square" lIns="27432" tIns="32004" rIns="0" bIns="0" anchor="t" upright="1"/>
          <a:lstStyle/>
          <a:p>
            <a:pPr algn="l" rtl="0">
              <a:defRPr sz="1000"/>
            </a:pPr>
            <a:r>
              <a:rPr lang="it-IT" sz="1000" b="0" i="0" u="none" strike="noStrike" baseline="0">
                <a:solidFill>
                  <a:srgbClr val="000000"/>
                </a:solidFill>
                <a:latin typeface="Palatino Linotype"/>
              </a:rPr>
              <a:t>y</a:t>
            </a:r>
          </a:p>
        </xdr:txBody>
      </xdr:sp>
      <xdr:sp macro="" textlink="">
        <xdr:nvSpPr>
          <xdr:cNvPr id="549" name="Text Box 40"/>
          <xdr:cNvSpPr txBox="1">
            <a:spLocks noChangeArrowheads="1"/>
          </xdr:cNvSpPr>
        </xdr:nvSpPr>
        <xdr:spPr bwMode="auto">
          <a:xfrm>
            <a:off x="8143875" y="2714625"/>
            <a:ext cx="198828" cy="190500"/>
          </a:xfrm>
          <a:prstGeom prst="rect">
            <a:avLst/>
          </a:prstGeom>
          <a:noFill/>
          <a:ln>
            <a:noFill/>
          </a:ln>
          <a:extLst/>
        </xdr:spPr>
        <xdr:txBody>
          <a:bodyPr vertOverflow="clip" wrap="square" lIns="27432" tIns="32004" rIns="0" bIns="0" anchor="t" upright="1"/>
          <a:lstStyle/>
          <a:p>
            <a:pPr algn="l" rtl="0">
              <a:defRPr sz="1000"/>
            </a:pPr>
            <a:r>
              <a:rPr lang="it-IT" sz="1000" b="0" i="0" u="none" strike="noStrike" baseline="0">
                <a:solidFill>
                  <a:srgbClr val="000000"/>
                </a:solidFill>
                <a:latin typeface="Palatino Linotype"/>
              </a:rPr>
              <a:t>x</a:t>
            </a:r>
          </a:p>
        </xdr:txBody>
      </xdr:sp>
    </xdr:grpSp>
    <xdr:clientData/>
  </xdr:twoCellAnchor>
  <xdr:twoCellAnchor>
    <xdr:from>
      <xdr:col>1</xdr:col>
      <xdr:colOff>247650</xdr:colOff>
      <xdr:row>250</xdr:row>
      <xdr:rowOff>76200</xdr:rowOff>
    </xdr:from>
    <xdr:to>
      <xdr:col>5</xdr:col>
      <xdr:colOff>542925</xdr:colOff>
      <xdr:row>266</xdr:row>
      <xdr:rowOff>142875</xdr:rowOff>
    </xdr:to>
    <xdr:grpSp>
      <xdr:nvGrpSpPr>
        <xdr:cNvPr id="325" name="Gruppo 324"/>
        <xdr:cNvGrpSpPr/>
      </xdr:nvGrpSpPr>
      <xdr:grpSpPr>
        <a:xfrm>
          <a:off x="968237" y="50401330"/>
          <a:ext cx="2846318" cy="3114675"/>
          <a:chOff x="11201400" y="495300"/>
          <a:chExt cx="2828925" cy="3238500"/>
        </a:xfrm>
      </xdr:grpSpPr>
      <xdr:grpSp>
        <xdr:nvGrpSpPr>
          <xdr:cNvPr id="326" name="Group 114"/>
          <xdr:cNvGrpSpPr>
            <a:grpSpLocks/>
          </xdr:cNvGrpSpPr>
        </xdr:nvGrpSpPr>
        <xdr:grpSpPr bwMode="auto">
          <a:xfrm>
            <a:off x="11201400" y="495300"/>
            <a:ext cx="2399964" cy="2990850"/>
            <a:chOff x="84" y="1162"/>
            <a:chExt cx="236" cy="314"/>
          </a:xfrm>
        </xdr:grpSpPr>
        <xdr:sp macro="" textlink="">
          <xdr:nvSpPr>
            <xdr:cNvPr id="484" name="Rectangle 115"/>
            <xdr:cNvSpPr>
              <a:spLocks noChangeArrowheads="1"/>
            </xdr:cNvSpPr>
          </xdr:nvSpPr>
          <xdr:spPr bwMode="auto">
            <a:xfrm>
              <a:off x="182" y="1391"/>
              <a:ext cx="127" cy="20"/>
            </a:xfrm>
            <a:prstGeom prst="rect">
              <a:avLst/>
            </a:prstGeom>
            <a:solidFill>
              <a:srgbClr xmlns:mc="http://schemas.openxmlformats.org/markup-compatibility/2006" xmlns:a14="http://schemas.microsoft.com/office/drawing/2010/main" val="C0C0C0" mc:Ignorable="a14" a14:legacySpreadsheetColorIndex="22"/>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485" name="Rectangle 116"/>
            <xdr:cNvSpPr>
              <a:spLocks noChangeArrowheads="1"/>
            </xdr:cNvSpPr>
          </xdr:nvSpPr>
          <xdr:spPr bwMode="auto">
            <a:xfrm>
              <a:off x="214" y="1211"/>
              <a:ext cx="14" cy="180"/>
            </a:xfrm>
            <a:prstGeom prst="rect">
              <a:avLst/>
            </a:prstGeom>
            <a:solidFill>
              <a:srgbClr xmlns:mc="http://schemas.openxmlformats.org/markup-compatibility/2006" xmlns:a14="http://schemas.microsoft.com/office/drawing/2010/main" val="C0C0C0" mc:Ignorable="a14" a14:legacySpreadsheetColorIndex="22"/>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486" name="AutoShape 117"/>
            <xdr:cNvSpPr>
              <a:spLocks noChangeArrowheads="1"/>
            </xdr:cNvSpPr>
          </xdr:nvSpPr>
          <xdr:spPr bwMode="auto">
            <a:xfrm flipH="1">
              <a:off x="205" y="1212"/>
              <a:ext cx="10" cy="179"/>
            </a:xfrm>
            <a:prstGeom prst="rtTriangle">
              <a:avLst/>
            </a:prstGeom>
            <a:solidFill>
              <a:srgbClr xmlns:mc="http://schemas.openxmlformats.org/markup-compatibility/2006" xmlns:a14="http://schemas.microsoft.com/office/drawing/2010/main" val="C0C0C0" mc:Ignorable="a14" a14:legacySpreadsheetColorIndex="22"/>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487" name="Line 118"/>
            <xdr:cNvSpPr>
              <a:spLocks noChangeShapeType="1"/>
            </xdr:cNvSpPr>
          </xdr:nvSpPr>
          <xdr:spPr bwMode="auto">
            <a:xfrm flipV="1">
              <a:off x="228" y="1185"/>
              <a:ext cx="87" cy="27"/>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88" name="Line 119"/>
            <xdr:cNvSpPr>
              <a:spLocks noChangeShapeType="1"/>
            </xdr:cNvSpPr>
          </xdr:nvSpPr>
          <xdr:spPr bwMode="auto">
            <a:xfrm>
              <a:off x="228" y="1212"/>
              <a:ext cx="8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89" name="Line 120"/>
            <xdr:cNvSpPr>
              <a:spLocks noChangeShapeType="1"/>
            </xdr:cNvSpPr>
          </xdr:nvSpPr>
          <xdr:spPr bwMode="auto">
            <a:xfrm flipH="1">
              <a:off x="255" y="1204"/>
              <a:ext cx="1"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90" name="Text Box 121"/>
            <xdr:cNvSpPr txBox="1">
              <a:spLocks noChangeArrowheads="1"/>
            </xdr:cNvSpPr>
          </xdr:nvSpPr>
          <xdr:spPr bwMode="auto">
            <a:xfrm>
              <a:off x="266" y="1202"/>
              <a:ext cx="54" cy="32"/>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it-IT" sz="1000" b="0" i="0" u="none" strike="noStrike" baseline="0">
                  <a:solidFill>
                    <a:srgbClr val="000000"/>
                  </a:solidFill>
                  <a:latin typeface="Symbol"/>
                </a:rPr>
                <a:t>b</a:t>
              </a:r>
              <a:r>
                <a:rPr lang="it-IT" sz="1000" b="0" i="0" u="none" strike="noStrike" baseline="0">
                  <a:solidFill>
                    <a:srgbClr val="000000"/>
                  </a:solidFill>
                  <a:latin typeface="Palatino Linotype"/>
                </a:rPr>
                <a:t> = 20°</a:t>
              </a:r>
            </a:p>
          </xdr:txBody>
        </xdr:sp>
        <xdr:sp macro="" textlink="">
          <xdr:nvSpPr>
            <xdr:cNvPr id="491" name="Line 122"/>
            <xdr:cNvSpPr>
              <a:spLocks noChangeShapeType="1"/>
            </xdr:cNvSpPr>
          </xdr:nvSpPr>
          <xdr:spPr bwMode="auto">
            <a:xfrm>
              <a:off x="309" y="1188"/>
              <a:ext cx="0" cy="223"/>
            </a:xfrm>
            <a:prstGeom prst="line">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noFill/>
                </a14:hiddenFill>
              </a:ext>
            </a:extLst>
          </xdr:spPr>
        </xdr:sp>
        <xdr:sp macro="" textlink="">
          <xdr:nvSpPr>
            <xdr:cNvPr id="492" name="Line 123"/>
            <xdr:cNvSpPr>
              <a:spLocks noChangeShapeType="1"/>
            </xdr:cNvSpPr>
          </xdr:nvSpPr>
          <xdr:spPr bwMode="auto">
            <a:xfrm>
              <a:off x="139" y="1391"/>
              <a:ext cx="4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93" name="Line 130"/>
            <xdr:cNvSpPr>
              <a:spLocks noChangeShapeType="1"/>
            </xdr:cNvSpPr>
          </xdr:nvSpPr>
          <xdr:spPr bwMode="auto">
            <a:xfrm>
              <a:off x="157" y="1211"/>
              <a:ext cx="2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94" name="Line 131"/>
            <xdr:cNvSpPr>
              <a:spLocks noChangeShapeType="1"/>
            </xdr:cNvSpPr>
          </xdr:nvSpPr>
          <xdr:spPr bwMode="auto">
            <a:xfrm>
              <a:off x="166" y="1207"/>
              <a:ext cx="0" cy="20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95" name="Text Box 132"/>
            <xdr:cNvSpPr txBox="1">
              <a:spLocks noChangeArrowheads="1"/>
            </xdr:cNvSpPr>
          </xdr:nvSpPr>
          <xdr:spPr bwMode="auto">
            <a:xfrm>
              <a:off x="139" y="1279"/>
              <a:ext cx="46" cy="2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32004" rIns="0" bIns="0" anchor="t" upright="1"/>
            <a:lstStyle/>
            <a:p>
              <a:pPr algn="l" rtl="0">
                <a:defRPr sz="1000"/>
              </a:pPr>
              <a:r>
                <a:rPr lang="it-IT" sz="1000" b="0" i="0" u="none" strike="noStrike" baseline="0">
                  <a:solidFill>
                    <a:srgbClr val="000000"/>
                  </a:solidFill>
                  <a:latin typeface="Palatino Linotype"/>
                </a:rPr>
                <a:t>h=6 m</a:t>
              </a:r>
            </a:p>
          </xdr:txBody>
        </xdr:sp>
        <xdr:sp macro="" textlink="">
          <xdr:nvSpPr>
            <xdr:cNvPr id="496" name="Line 133"/>
            <xdr:cNvSpPr>
              <a:spLocks noChangeShapeType="1"/>
            </xdr:cNvSpPr>
          </xdr:nvSpPr>
          <xdr:spPr bwMode="auto">
            <a:xfrm>
              <a:off x="155" y="1411"/>
              <a:ext cx="2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97" name="Text Box 134"/>
            <xdr:cNvSpPr txBox="1">
              <a:spLocks noChangeArrowheads="1"/>
            </xdr:cNvSpPr>
          </xdr:nvSpPr>
          <xdr:spPr bwMode="auto">
            <a:xfrm>
              <a:off x="84" y="1391"/>
              <a:ext cx="84" cy="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32004" rIns="0" bIns="0" anchor="t" upright="1"/>
            <a:lstStyle/>
            <a:p>
              <a:pPr algn="l" rtl="0">
                <a:defRPr sz="1000"/>
              </a:pPr>
              <a:r>
                <a:rPr lang="it-IT" sz="1000" b="0" i="0" u="none" strike="noStrike" baseline="0">
                  <a:solidFill>
                    <a:srgbClr val="000000"/>
                  </a:solidFill>
                  <a:latin typeface="Palatino Linotype"/>
                </a:rPr>
                <a:t>h</a:t>
              </a:r>
              <a:r>
                <a:rPr lang="it-IT" sz="1000" b="0" i="0" u="none" strike="noStrike" baseline="-25000">
                  <a:solidFill>
                    <a:srgbClr val="000000"/>
                  </a:solidFill>
                  <a:latin typeface="Palatino Linotype"/>
                </a:rPr>
                <a:t>1</a:t>
              </a:r>
              <a:r>
                <a:rPr lang="it-IT" sz="1000" b="0" i="0" u="none" strike="noStrike" baseline="0">
                  <a:solidFill>
                    <a:srgbClr val="000000"/>
                  </a:solidFill>
                  <a:latin typeface="Palatino Linotype"/>
                </a:rPr>
                <a:t>=h</a:t>
              </a:r>
              <a:r>
                <a:rPr lang="it-IT" sz="1000" b="0" i="0" u="none" strike="noStrike" baseline="-25000">
                  <a:solidFill>
                    <a:srgbClr val="000000"/>
                  </a:solidFill>
                  <a:latin typeface="Palatino Linotype"/>
                </a:rPr>
                <a:t>2</a:t>
              </a:r>
              <a:r>
                <a:rPr lang="it-IT" sz="1000" b="0" i="0" u="none" strike="noStrike" baseline="0">
                  <a:solidFill>
                    <a:srgbClr val="000000"/>
                  </a:solidFill>
                  <a:latin typeface="Palatino Linotype"/>
                </a:rPr>
                <a:t>=0.8 m</a:t>
              </a:r>
            </a:p>
          </xdr:txBody>
        </xdr:sp>
        <xdr:sp macro="" textlink="">
          <xdr:nvSpPr>
            <xdr:cNvPr id="498" name="Line 135"/>
            <xdr:cNvSpPr>
              <a:spLocks noChangeShapeType="1"/>
            </xdr:cNvSpPr>
          </xdr:nvSpPr>
          <xdr:spPr bwMode="auto">
            <a:xfrm>
              <a:off x="182" y="1368"/>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99" name="Line 136"/>
            <xdr:cNvSpPr>
              <a:spLocks noChangeShapeType="1"/>
            </xdr:cNvSpPr>
          </xdr:nvSpPr>
          <xdr:spPr bwMode="auto">
            <a:xfrm flipV="1">
              <a:off x="180" y="1371"/>
              <a:ext cx="133" cy="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00" name="Line 137"/>
            <xdr:cNvSpPr>
              <a:spLocks noChangeShapeType="1"/>
            </xdr:cNvSpPr>
          </xdr:nvSpPr>
          <xdr:spPr bwMode="auto">
            <a:xfrm flipH="1" flipV="1">
              <a:off x="204" y="1367"/>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01" name="Text Box 138"/>
            <xdr:cNvSpPr txBox="1">
              <a:spLocks noChangeArrowheads="1"/>
            </xdr:cNvSpPr>
          </xdr:nvSpPr>
          <xdr:spPr bwMode="auto">
            <a:xfrm>
              <a:off x="182" y="1349"/>
              <a:ext cx="23" cy="2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32004" rIns="0" bIns="0" anchor="t" upright="1"/>
            <a:lstStyle/>
            <a:p>
              <a:pPr algn="l" rtl="0">
                <a:defRPr sz="1000"/>
              </a:pPr>
              <a:r>
                <a:rPr lang="it-IT" sz="1000" b="0" i="0" u="none" strike="noStrike" baseline="0">
                  <a:solidFill>
                    <a:srgbClr val="000000"/>
                  </a:solidFill>
                  <a:latin typeface="Palatino Linotype"/>
                </a:rPr>
                <a:t>b</a:t>
              </a:r>
              <a:r>
                <a:rPr lang="it-IT" sz="1000" b="0" i="0" u="none" strike="noStrike" baseline="-25000">
                  <a:solidFill>
                    <a:srgbClr val="000000"/>
                  </a:solidFill>
                  <a:latin typeface="Palatino Linotype"/>
                </a:rPr>
                <a:t>2</a:t>
              </a:r>
            </a:p>
          </xdr:txBody>
        </xdr:sp>
        <xdr:sp macro="" textlink="">
          <xdr:nvSpPr>
            <xdr:cNvPr id="502" name="Text Box 139"/>
            <xdr:cNvSpPr txBox="1">
              <a:spLocks noChangeArrowheads="1"/>
            </xdr:cNvSpPr>
          </xdr:nvSpPr>
          <xdr:spPr bwMode="auto">
            <a:xfrm>
              <a:off x="208" y="1349"/>
              <a:ext cx="23" cy="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32004" rIns="0" bIns="0" anchor="t" upright="1"/>
            <a:lstStyle/>
            <a:p>
              <a:pPr algn="l" rtl="0">
                <a:defRPr sz="1000"/>
              </a:pPr>
              <a:r>
                <a:rPr lang="it-IT" sz="1000" b="0" i="0" u="none" strike="noStrike" baseline="0">
                  <a:solidFill>
                    <a:srgbClr val="000000"/>
                  </a:solidFill>
                  <a:latin typeface="Palatino Linotype"/>
                </a:rPr>
                <a:t>b</a:t>
              </a:r>
              <a:r>
                <a:rPr lang="it-IT" sz="1000" b="0" i="0" u="none" strike="noStrike" baseline="-25000">
                  <a:solidFill>
                    <a:srgbClr val="000000"/>
                  </a:solidFill>
                  <a:latin typeface="Palatino Linotype"/>
                </a:rPr>
                <a:t>3</a:t>
              </a:r>
            </a:p>
          </xdr:txBody>
        </xdr:sp>
        <xdr:sp macro="" textlink="">
          <xdr:nvSpPr>
            <xdr:cNvPr id="503" name="Text Box 140"/>
            <xdr:cNvSpPr txBox="1">
              <a:spLocks noChangeArrowheads="1"/>
            </xdr:cNvSpPr>
          </xdr:nvSpPr>
          <xdr:spPr bwMode="auto">
            <a:xfrm>
              <a:off x="250" y="1357"/>
              <a:ext cx="23" cy="2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32004" rIns="0" bIns="0" anchor="t" upright="1"/>
            <a:lstStyle/>
            <a:p>
              <a:pPr algn="l" rtl="0">
                <a:defRPr sz="1000"/>
              </a:pPr>
              <a:r>
                <a:rPr lang="it-IT" sz="1000" b="0" i="0" u="none" strike="noStrike" baseline="0">
                  <a:solidFill>
                    <a:srgbClr val="000000"/>
                  </a:solidFill>
                  <a:latin typeface="Palatino Linotype"/>
                </a:rPr>
                <a:t>b</a:t>
              </a:r>
            </a:p>
          </xdr:txBody>
        </xdr:sp>
        <xdr:sp macro="" textlink="">
          <xdr:nvSpPr>
            <xdr:cNvPr id="504" name="Line 145"/>
            <xdr:cNvSpPr>
              <a:spLocks noChangeShapeType="1"/>
            </xdr:cNvSpPr>
          </xdr:nvSpPr>
          <xdr:spPr bwMode="auto">
            <a:xfrm>
              <a:off x="176" y="1431"/>
              <a:ext cx="13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05" name="Line 146"/>
            <xdr:cNvSpPr>
              <a:spLocks noChangeShapeType="1"/>
            </xdr:cNvSpPr>
          </xdr:nvSpPr>
          <xdr:spPr bwMode="auto">
            <a:xfrm>
              <a:off x="181" y="1427"/>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06" name="Line 147"/>
            <xdr:cNvSpPr>
              <a:spLocks noChangeShapeType="1"/>
            </xdr:cNvSpPr>
          </xdr:nvSpPr>
          <xdr:spPr bwMode="auto">
            <a:xfrm>
              <a:off x="310" y="1427"/>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07" name="Text Box 148"/>
            <xdr:cNvSpPr txBox="1">
              <a:spLocks noChangeArrowheads="1"/>
            </xdr:cNvSpPr>
          </xdr:nvSpPr>
          <xdr:spPr bwMode="auto">
            <a:xfrm>
              <a:off x="238" y="1418"/>
              <a:ext cx="20" cy="2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32004" rIns="0" bIns="0" anchor="t" upright="1"/>
            <a:lstStyle/>
            <a:p>
              <a:pPr algn="l" rtl="0">
                <a:defRPr sz="1000"/>
              </a:pPr>
              <a:r>
                <a:rPr lang="it-IT" sz="1000" b="0" i="0" u="none" strike="noStrike" baseline="0">
                  <a:solidFill>
                    <a:srgbClr val="000000"/>
                  </a:solidFill>
                  <a:latin typeface="Palatino Linotype"/>
                </a:rPr>
                <a:t>B</a:t>
              </a:r>
            </a:p>
          </xdr:txBody>
        </xdr:sp>
        <xdr:sp macro="" textlink="">
          <xdr:nvSpPr>
            <xdr:cNvPr id="508" name="Line 149"/>
            <xdr:cNvSpPr>
              <a:spLocks noChangeShapeType="1"/>
            </xdr:cNvSpPr>
          </xdr:nvSpPr>
          <xdr:spPr bwMode="auto">
            <a:xfrm>
              <a:off x="212" y="1190"/>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09" name="Line 150"/>
            <xdr:cNvSpPr>
              <a:spLocks noChangeShapeType="1"/>
            </xdr:cNvSpPr>
          </xdr:nvSpPr>
          <xdr:spPr bwMode="auto">
            <a:xfrm flipV="1">
              <a:off x="214" y="1186"/>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10" name="Line 151"/>
            <xdr:cNvSpPr>
              <a:spLocks noChangeShapeType="1"/>
            </xdr:cNvSpPr>
          </xdr:nvSpPr>
          <xdr:spPr bwMode="auto">
            <a:xfrm flipV="1">
              <a:off x="229" y="1187"/>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11" name="Text Box 152"/>
            <xdr:cNvSpPr txBox="1">
              <a:spLocks noChangeArrowheads="1"/>
            </xdr:cNvSpPr>
          </xdr:nvSpPr>
          <xdr:spPr bwMode="auto">
            <a:xfrm>
              <a:off x="180" y="1162"/>
              <a:ext cx="63" cy="2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32004" rIns="0" bIns="0" anchor="t" upright="1"/>
            <a:lstStyle/>
            <a:p>
              <a:pPr algn="l" rtl="0">
                <a:defRPr sz="1000"/>
              </a:pPr>
              <a:r>
                <a:rPr lang="it-IT" sz="1000" b="0" i="0" u="none" strike="noStrike" baseline="0">
                  <a:solidFill>
                    <a:srgbClr val="000000"/>
                  </a:solidFill>
                  <a:latin typeface="Palatino Linotype"/>
                </a:rPr>
                <a:t>b</a:t>
              </a:r>
              <a:r>
                <a:rPr lang="it-IT" sz="1000" b="0" i="0" u="none" strike="noStrike" baseline="-25000">
                  <a:solidFill>
                    <a:srgbClr val="000000"/>
                  </a:solidFill>
                  <a:latin typeface="Palatino Linotype"/>
                </a:rPr>
                <a:t>1</a:t>
              </a:r>
              <a:r>
                <a:rPr lang="it-IT" sz="1000" b="0" i="0" u="none" strike="noStrike" baseline="0">
                  <a:solidFill>
                    <a:srgbClr val="000000"/>
                  </a:solidFill>
                  <a:latin typeface="Palatino Linotype"/>
                </a:rPr>
                <a:t>=0.5m</a:t>
              </a:r>
            </a:p>
          </xdr:txBody>
        </xdr:sp>
        <xdr:sp macro="" textlink="">
          <xdr:nvSpPr>
            <xdr:cNvPr id="512" name="Line 153"/>
            <xdr:cNvSpPr>
              <a:spLocks noChangeShapeType="1"/>
            </xdr:cNvSpPr>
          </xdr:nvSpPr>
          <xdr:spPr bwMode="auto">
            <a:xfrm>
              <a:off x="178" y="1471"/>
              <a:ext cx="1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13" name="Line 154"/>
            <xdr:cNvSpPr>
              <a:spLocks noChangeShapeType="1"/>
            </xdr:cNvSpPr>
          </xdr:nvSpPr>
          <xdr:spPr bwMode="auto">
            <a:xfrm>
              <a:off x="182" y="1467"/>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14" name="Line 155"/>
            <xdr:cNvSpPr>
              <a:spLocks noChangeShapeType="1"/>
            </xdr:cNvSpPr>
          </xdr:nvSpPr>
          <xdr:spPr bwMode="auto">
            <a:xfrm>
              <a:off x="207" y="1467"/>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15" name="Line 156"/>
            <xdr:cNvSpPr>
              <a:spLocks noChangeShapeType="1"/>
            </xdr:cNvSpPr>
          </xdr:nvSpPr>
          <xdr:spPr bwMode="auto">
            <a:xfrm>
              <a:off x="228" y="1467"/>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16" name="Line 157"/>
            <xdr:cNvSpPr>
              <a:spLocks noChangeShapeType="1"/>
            </xdr:cNvSpPr>
          </xdr:nvSpPr>
          <xdr:spPr bwMode="auto">
            <a:xfrm>
              <a:off x="310" y="1467"/>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17" name="Text Box 158"/>
            <xdr:cNvSpPr txBox="1">
              <a:spLocks noChangeArrowheads="1"/>
            </xdr:cNvSpPr>
          </xdr:nvSpPr>
          <xdr:spPr bwMode="auto">
            <a:xfrm>
              <a:off x="271" y="1451"/>
              <a:ext cx="20" cy="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32004" rIns="0" bIns="0" anchor="t" upright="1"/>
            <a:lstStyle/>
            <a:p>
              <a:pPr algn="l" rtl="0">
                <a:defRPr sz="1000"/>
              </a:pPr>
              <a:r>
                <a:rPr lang="it-IT" sz="1000" b="0" i="0" u="none" strike="noStrike" baseline="0">
                  <a:solidFill>
                    <a:srgbClr val="000000"/>
                  </a:solidFill>
                  <a:latin typeface="Palatino Linotype"/>
                </a:rPr>
                <a:t>b</a:t>
              </a:r>
            </a:p>
          </xdr:txBody>
        </xdr:sp>
        <xdr:sp macro="" textlink="">
          <xdr:nvSpPr>
            <xdr:cNvPr id="518" name="Text Box 159"/>
            <xdr:cNvSpPr txBox="1">
              <a:spLocks noChangeArrowheads="1"/>
            </xdr:cNvSpPr>
          </xdr:nvSpPr>
          <xdr:spPr bwMode="auto">
            <a:xfrm>
              <a:off x="176" y="1450"/>
              <a:ext cx="32" cy="2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32004" rIns="0" bIns="0" anchor="t" upright="1"/>
            <a:lstStyle/>
            <a:p>
              <a:pPr algn="l" rtl="0">
                <a:defRPr sz="1000"/>
              </a:pPr>
              <a:r>
                <a:rPr lang="it-IT" sz="1000" b="0" i="0" u="none" strike="noStrike" baseline="0">
                  <a:solidFill>
                    <a:srgbClr val="000000"/>
                  </a:solidFill>
                  <a:latin typeface="Palatino Linotype"/>
                </a:rPr>
                <a:t>0.95</a:t>
              </a:r>
            </a:p>
          </xdr:txBody>
        </xdr:sp>
        <xdr:sp macro="" textlink="">
          <xdr:nvSpPr>
            <xdr:cNvPr id="519" name="Text Box 160"/>
            <xdr:cNvSpPr txBox="1">
              <a:spLocks noChangeArrowheads="1"/>
            </xdr:cNvSpPr>
          </xdr:nvSpPr>
          <xdr:spPr bwMode="auto">
            <a:xfrm>
              <a:off x="209" y="1451"/>
              <a:ext cx="35" cy="2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32004" rIns="0" bIns="0" anchor="t" upright="1"/>
            <a:lstStyle/>
            <a:p>
              <a:pPr algn="l" rtl="0">
                <a:defRPr sz="1000"/>
              </a:pPr>
              <a:r>
                <a:rPr lang="it-IT" sz="1000" b="0" i="0" u="none" strike="noStrike" baseline="0">
                  <a:solidFill>
                    <a:srgbClr val="000000"/>
                  </a:solidFill>
                  <a:latin typeface="Palatino Linotype"/>
                </a:rPr>
                <a:t>0.7</a:t>
              </a:r>
            </a:p>
          </xdr:txBody>
        </xdr:sp>
        <xdr:sp macro="" textlink="">
          <xdr:nvSpPr>
            <xdr:cNvPr id="520" name="Line 161"/>
            <xdr:cNvSpPr>
              <a:spLocks noChangeShapeType="1"/>
            </xdr:cNvSpPr>
          </xdr:nvSpPr>
          <xdr:spPr bwMode="auto">
            <a:xfrm>
              <a:off x="228" y="1391"/>
              <a:ext cx="0" cy="2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21" name="Text Box 162"/>
            <xdr:cNvSpPr txBox="1">
              <a:spLocks noChangeArrowheads="1"/>
            </xdr:cNvSpPr>
          </xdr:nvSpPr>
          <xdr:spPr bwMode="auto">
            <a:xfrm>
              <a:off x="259" y="1395"/>
              <a:ext cx="14" cy="14"/>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it-IT" sz="800" b="0" i="0" u="none" strike="noStrike" baseline="0">
                  <a:solidFill>
                    <a:srgbClr val="000000"/>
                  </a:solidFill>
                  <a:latin typeface="Arial"/>
                  <a:cs typeface="Arial"/>
                </a:rPr>
                <a:t>2</a:t>
              </a:r>
            </a:p>
          </xdr:txBody>
        </xdr:sp>
        <xdr:sp macro="" textlink="">
          <xdr:nvSpPr>
            <xdr:cNvPr id="522" name="Text Box 163"/>
            <xdr:cNvSpPr txBox="1">
              <a:spLocks noChangeArrowheads="1"/>
            </xdr:cNvSpPr>
          </xdr:nvSpPr>
          <xdr:spPr bwMode="auto">
            <a:xfrm>
              <a:off x="194" y="1395"/>
              <a:ext cx="11" cy="14"/>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it-IT" sz="800" b="0" i="0" u="none" strike="noStrike" baseline="0">
                  <a:solidFill>
                    <a:srgbClr val="000000"/>
                  </a:solidFill>
                  <a:latin typeface="Arial"/>
                  <a:cs typeface="Arial"/>
                </a:rPr>
                <a:t>1</a:t>
              </a:r>
            </a:p>
          </xdr:txBody>
        </xdr:sp>
        <xdr:sp macro="" textlink="">
          <xdr:nvSpPr>
            <xdr:cNvPr id="523" name="Text Box 164"/>
            <xdr:cNvSpPr txBox="1">
              <a:spLocks noChangeArrowheads="1"/>
            </xdr:cNvSpPr>
          </xdr:nvSpPr>
          <xdr:spPr bwMode="auto">
            <a:xfrm>
              <a:off x="283" y="1192"/>
              <a:ext cx="11" cy="14"/>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it-IT" sz="800" b="0" i="0" u="none" strike="noStrike" baseline="0">
                  <a:solidFill>
                    <a:srgbClr val="000000"/>
                  </a:solidFill>
                  <a:latin typeface="Arial"/>
                  <a:cs typeface="Arial"/>
                </a:rPr>
                <a:t>6</a:t>
              </a:r>
            </a:p>
          </xdr:txBody>
        </xdr:sp>
        <xdr:sp macro="" textlink="">
          <xdr:nvSpPr>
            <xdr:cNvPr id="524" name="Text Box 165"/>
            <xdr:cNvSpPr txBox="1">
              <a:spLocks noChangeArrowheads="1"/>
            </xdr:cNvSpPr>
          </xdr:nvSpPr>
          <xdr:spPr bwMode="auto">
            <a:xfrm>
              <a:off x="236" y="1224"/>
              <a:ext cx="14" cy="14"/>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it-IT" sz="800" b="0" i="0" u="none" strike="noStrike" baseline="0">
                  <a:solidFill>
                    <a:srgbClr val="000000"/>
                  </a:solidFill>
                  <a:latin typeface="Arial"/>
                  <a:cs typeface="Arial"/>
                </a:rPr>
                <a:t>5</a:t>
              </a:r>
            </a:p>
          </xdr:txBody>
        </xdr:sp>
        <xdr:sp macro="" textlink="">
          <xdr:nvSpPr>
            <xdr:cNvPr id="525" name="Text Box 166"/>
            <xdr:cNvSpPr txBox="1">
              <a:spLocks noChangeArrowheads="1"/>
            </xdr:cNvSpPr>
          </xdr:nvSpPr>
          <xdr:spPr bwMode="auto">
            <a:xfrm>
              <a:off x="216" y="1288"/>
              <a:ext cx="11" cy="14"/>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it-IT" sz="800" b="0" i="0" u="none" strike="noStrike" baseline="0">
                  <a:solidFill>
                    <a:srgbClr val="000000"/>
                  </a:solidFill>
                  <a:latin typeface="Arial"/>
                  <a:cs typeface="Arial"/>
                </a:rPr>
                <a:t>4</a:t>
              </a:r>
            </a:p>
          </xdr:txBody>
        </xdr:sp>
        <xdr:sp macro="" textlink="">
          <xdr:nvSpPr>
            <xdr:cNvPr id="526" name="Text Box 167"/>
            <xdr:cNvSpPr txBox="1">
              <a:spLocks noChangeArrowheads="1"/>
            </xdr:cNvSpPr>
          </xdr:nvSpPr>
          <xdr:spPr bwMode="auto">
            <a:xfrm>
              <a:off x="201" y="1334"/>
              <a:ext cx="14" cy="14"/>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it-IT" sz="800" b="0" i="0" u="none" strike="noStrike" baseline="0">
                  <a:solidFill>
                    <a:srgbClr val="000000"/>
                  </a:solidFill>
                  <a:latin typeface="Arial"/>
                  <a:cs typeface="Arial"/>
                </a:rPr>
                <a:t>3</a:t>
              </a:r>
            </a:p>
          </xdr:txBody>
        </xdr:sp>
      </xdr:grpSp>
      <xdr:cxnSp macro="">
        <xdr:nvCxnSpPr>
          <xdr:cNvPr id="327" name="Connettore 2 326"/>
          <xdr:cNvCxnSpPr/>
        </xdr:nvCxnSpPr>
        <xdr:spPr>
          <a:xfrm flipH="1" flipV="1">
            <a:off x="12201525" y="2028825"/>
            <a:ext cx="1" cy="885826"/>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328" name="Connettore 2 327"/>
          <xdr:cNvCxnSpPr/>
        </xdr:nvCxnSpPr>
        <xdr:spPr>
          <a:xfrm flipV="1">
            <a:off x="12144375" y="2867025"/>
            <a:ext cx="759293" cy="1"/>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329" name="Text Box 40"/>
          <xdr:cNvSpPr txBox="1">
            <a:spLocks noChangeArrowheads="1"/>
          </xdr:cNvSpPr>
        </xdr:nvSpPr>
        <xdr:spPr bwMode="auto">
          <a:xfrm>
            <a:off x="12049125" y="2838450"/>
            <a:ext cx="198828" cy="190500"/>
          </a:xfrm>
          <a:prstGeom prst="rect">
            <a:avLst/>
          </a:prstGeom>
          <a:noFill/>
          <a:ln>
            <a:noFill/>
          </a:ln>
          <a:extLst/>
        </xdr:spPr>
        <xdr:txBody>
          <a:bodyPr vertOverflow="clip" wrap="square" lIns="27432" tIns="32004" rIns="0" bIns="0" anchor="t" upright="1"/>
          <a:lstStyle/>
          <a:p>
            <a:pPr algn="l" rtl="0">
              <a:defRPr sz="1000"/>
            </a:pPr>
            <a:r>
              <a:rPr lang="it-IT" sz="1000" b="0" i="0" u="none" strike="noStrike" baseline="0">
                <a:solidFill>
                  <a:srgbClr val="000000"/>
                </a:solidFill>
                <a:latin typeface="Palatino Linotype"/>
              </a:rPr>
              <a:t>O</a:t>
            </a:r>
          </a:p>
        </xdr:txBody>
      </xdr:sp>
      <xdr:sp macro="" textlink="">
        <xdr:nvSpPr>
          <xdr:cNvPr id="330" name="Text Box 40"/>
          <xdr:cNvSpPr txBox="1">
            <a:spLocks noChangeArrowheads="1"/>
          </xdr:cNvSpPr>
        </xdr:nvSpPr>
        <xdr:spPr bwMode="auto">
          <a:xfrm>
            <a:off x="12249150" y="1905000"/>
            <a:ext cx="208353" cy="228600"/>
          </a:xfrm>
          <a:prstGeom prst="rect">
            <a:avLst/>
          </a:prstGeom>
          <a:noFill/>
          <a:ln>
            <a:noFill/>
          </a:ln>
          <a:extLst/>
        </xdr:spPr>
        <xdr:txBody>
          <a:bodyPr vertOverflow="clip" wrap="square" lIns="27432" tIns="32004" rIns="0" bIns="0" anchor="t" upright="1"/>
          <a:lstStyle/>
          <a:p>
            <a:pPr algn="l" rtl="0">
              <a:defRPr sz="1000"/>
            </a:pPr>
            <a:r>
              <a:rPr lang="it-IT" sz="1000" b="0" i="0" u="none" strike="noStrike" baseline="0">
                <a:solidFill>
                  <a:srgbClr val="000000"/>
                </a:solidFill>
                <a:latin typeface="Palatino Linotype"/>
              </a:rPr>
              <a:t>y</a:t>
            </a:r>
          </a:p>
        </xdr:txBody>
      </xdr:sp>
      <xdr:sp macro="" textlink="">
        <xdr:nvSpPr>
          <xdr:cNvPr id="331" name="Text Box 40"/>
          <xdr:cNvSpPr txBox="1">
            <a:spLocks noChangeArrowheads="1"/>
          </xdr:cNvSpPr>
        </xdr:nvSpPr>
        <xdr:spPr bwMode="auto">
          <a:xfrm>
            <a:off x="12877800" y="2819400"/>
            <a:ext cx="198828" cy="190500"/>
          </a:xfrm>
          <a:prstGeom prst="rect">
            <a:avLst/>
          </a:prstGeom>
          <a:noFill/>
          <a:ln>
            <a:noFill/>
          </a:ln>
          <a:extLst/>
        </xdr:spPr>
        <xdr:txBody>
          <a:bodyPr vertOverflow="clip" wrap="square" lIns="27432" tIns="32004" rIns="0" bIns="0" anchor="t" upright="1"/>
          <a:lstStyle/>
          <a:p>
            <a:pPr algn="l" rtl="0">
              <a:defRPr sz="1000"/>
            </a:pPr>
            <a:r>
              <a:rPr lang="it-IT" sz="1000" b="0" i="0" u="none" strike="noStrike" baseline="0">
                <a:solidFill>
                  <a:srgbClr val="000000"/>
                </a:solidFill>
                <a:latin typeface="Palatino Linotype"/>
              </a:rPr>
              <a:t>x</a:t>
            </a:r>
          </a:p>
        </xdr:txBody>
      </xdr:sp>
      <xdr:grpSp>
        <xdr:nvGrpSpPr>
          <xdr:cNvPr id="332" name="Gruppo 331"/>
          <xdr:cNvGrpSpPr/>
        </xdr:nvGrpSpPr>
        <xdr:grpSpPr>
          <a:xfrm>
            <a:off x="12687305" y="1257302"/>
            <a:ext cx="876300" cy="1152527"/>
            <a:chOff x="15481072" y="437555"/>
            <a:chExt cx="1369216" cy="1800822"/>
          </a:xfrm>
        </xdr:grpSpPr>
        <xdr:sp macro="" textlink="">
          <xdr:nvSpPr>
            <xdr:cNvPr id="341" name="Rettangolo 340"/>
            <xdr:cNvSpPr>
              <a:spLocks noChangeArrowheads="1"/>
            </xdr:cNvSpPr>
          </xdr:nvSpPr>
          <xdr:spPr bwMode="auto">
            <a:xfrm>
              <a:off x="15481072" y="437555"/>
              <a:ext cx="824533" cy="4138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a:noAutofit/>
            </a:bodyPr>
            <a:lstStyle>
              <a:defPPr>
                <a:defRPr lang="it-IT"/>
              </a:defPPr>
              <a:lvl1pPr algn="l" rtl="0" fontAlgn="base">
                <a:spcBef>
                  <a:spcPct val="0"/>
                </a:spcBef>
                <a:spcAft>
                  <a:spcPct val="0"/>
                </a:spcAft>
                <a:defRPr kern="1200">
                  <a:solidFill>
                    <a:schemeClr val="tx1"/>
                  </a:solidFill>
                  <a:latin typeface="Verdana" panose="020B0604030504040204" pitchFamily="34" charset="0"/>
                  <a:ea typeface="+mn-ea"/>
                  <a:cs typeface="+mn-cs"/>
                </a:defRPr>
              </a:lvl1pPr>
              <a:lvl2pPr marL="457200" algn="l" rtl="0" fontAlgn="base">
                <a:spcBef>
                  <a:spcPct val="0"/>
                </a:spcBef>
                <a:spcAft>
                  <a:spcPct val="0"/>
                </a:spcAft>
                <a:defRPr kern="1200">
                  <a:solidFill>
                    <a:schemeClr val="tx1"/>
                  </a:solidFill>
                  <a:latin typeface="Verdana" panose="020B0604030504040204" pitchFamily="34" charset="0"/>
                  <a:ea typeface="+mn-ea"/>
                  <a:cs typeface="+mn-cs"/>
                </a:defRPr>
              </a:lvl2pPr>
              <a:lvl3pPr marL="914400" algn="l" rtl="0" fontAlgn="base">
                <a:spcBef>
                  <a:spcPct val="0"/>
                </a:spcBef>
                <a:spcAft>
                  <a:spcPct val="0"/>
                </a:spcAft>
                <a:defRPr kern="1200">
                  <a:solidFill>
                    <a:schemeClr val="tx1"/>
                  </a:solidFill>
                  <a:latin typeface="Verdana" panose="020B0604030504040204" pitchFamily="34" charset="0"/>
                  <a:ea typeface="+mn-ea"/>
                  <a:cs typeface="+mn-cs"/>
                </a:defRPr>
              </a:lvl3pPr>
              <a:lvl4pPr marL="1371600" algn="l" rtl="0" fontAlgn="base">
                <a:spcBef>
                  <a:spcPct val="0"/>
                </a:spcBef>
                <a:spcAft>
                  <a:spcPct val="0"/>
                </a:spcAft>
                <a:defRPr kern="1200">
                  <a:solidFill>
                    <a:schemeClr val="tx1"/>
                  </a:solidFill>
                  <a:latin typeface="Verdana" panose="020B0604030504040204" pitchFamily="34" charset="0"/>
                  <a:ea typeface="+mn-ea"/>
                  <a:cs typeface="+mn-cs"/>
                </a:defRPr>
              </a:lvl4pPr>
              <a:lvl5pPr marL="1828800" algn="l" rtl="0" fontAlgn="base">
                <a:spcBef>
                  <a:spcPct val="0"/>
                </a:spcBef>
                <a:spcAft>
                  <a:spcPct val="0"/>
                </a:spcAft>
                <a:defRPr kern="1200">
                  <a:solidFill>
                    <a:schemeClr val="tx1"/>
                  </a:solidFill>
                  <a:latin typeface="Verdana" panose="020B0604030504040204" pitchFamily="34" charset="0"/>
                  <a:ea typeface="+mn-ea"/>
                  <a:cs typeface="+mn-cs"/>
                </a:defRPr>
              </a:lvl5pPr>
              <a:lvl6pPr marL="2286000" algn="l" defTabSz="914400" rtl="0" eaLnBrk="1" latinLnBrk="0" hangingPunct="1">
                <a:defRPr kern="1200">
                  <a:solidFill>
                    <a:schemeClr val="tx1"/>
                  </a:solidFill>
                  <a:latin typeface="Verdana" panose="020B0604030504040204" pitchFamily="34" charset="0"/>
                  <a:ea typeface="+mn-ea"/>
                  <a:cs typeface="+mn-cs"/>
                </a:defRPr>
              </a:lvl6pPr>
              <a:lvl7pPr marL="2743200" algn="l" defTabSz="914400" rtl="0" eaLnBrk="1" latinLnBrk="0" hangingPunct="1">
                <a:defRPr kern="1200">
                  <a:solidFill>
                    <a:schemeClr val="tx1"/>
                  </a:solidFill>
                  <a:latin typeface="Verdana" panose="020B0604030504040204" pitchFamily="34" charset="0"/>
                  <a:ea typeface="+mn-ea"/>
                  <a:cs typeface="+mn-cs"/>
                </a:defRPr>
              </a:lvl7pPr>
              <a:lvl8pPr marL="3200400" algn="l" defTabSz="914400" rtl="0" eaLnBrk="1" latinLnBrk="0" hangingPunct="1">
                <a:defRPr kern="1200">
                  <a:solidFill>
                    <a:schemeClr val="tx1"/>
                  </a:solidFill>
                  <a:latin typeface="Verdana" panose="020B0604030504040204" pitchFamily="34" charset="0"/>
                  <a:ea typeface="+mn-ea"/>
                  <a:cs typeface="+mn-cs"/>
                </a:defRPr>
              </a:lvl8pPr>
              <a:lvl9pPr marL="3657600" algn="l" defTabSz="914400" rtl="0" eaLnBrk="1" latinLnBrk="0" hangingPunct="1">
                <a:defRPr kern="1200">
                  <a:solidFill>
                    <a:schemeClr val="tx1"/>
                  </a:solidFill>
                  <a:latin typeface="Verdana" panose="020B0604030504040204" pitchFamily="34" charset="0"/>
                  <a:ea typeface="+mn-ea"/>
                  <a:cs typeface="+mn-cs"/>
                </a:defRPr>
              </a:lvl9pPr>
            </a:lstStyle>
            <a:p>
              <a:pPr eaLnBrk="1" hangingPunct="1"/>
              <a:r>
                <a:rPr lang="it-IT" altLang="it-IT" sz="1200">
                  <a:solidFill>
                    <a:srgbClr val="C00000"/>
                  </a:solidFill>
                  <a:latin typeface="Tahoma" panose="020B0604030504040204" pitchFamily="34" charset="0"/>
                  <a:cs typeface="Tahoma" panose="020B0604030504040204" pitchFamily="34" charset="0"/>
                </a:rPr>
                <a:t>k</a:t>
              </a:r>
              <a:r>
                <a:rPr lang="it-IT" altLang="it-IT" sz="1200" baseline="-25000">
                  <a:solidFill>
                    <a:srgbClr val="C00000"/>
                  </a:solidFill>
                  <a:latin typeface="Tahoma" panose="020B0604030504040204" pitchFamily="34" charset="0"/>
                  <a:cs typeface="Tahoma" panose="020B0604030504040204" pitchFamily="34" charset="0"/>
                </a:rPr>
                <a:t>h</a:t>
              </a:r>
              <a:r>
                <a:rPr lang="it-IT" altLang="it-IT" sz="1200">
                  <a:solidFill>
                    <a:srgbClr val="C00000"/>
                  </a:solidFill>
                  <a:latin typeface="Tahoma" panose="020B0604030504040204" pitchFamily="34" charset="0"/>
                  <a:cs typeface="Tahoma" panose="020B0604030504040204" pitchFamily="34" charset="0"/>
                </a:rPr>
                <a:t>W</a:t>
              </a:r>
              <a:endParaRPr lang="it-IT" altLang="it-IT" sz="1200"/>
            </a:p>
          </xdr:txBody>
        </xdr:sp>
        <xdr:grpSp>
          <xdr:nvGrpSpPr>
            <xdr:cNvPr id="342" name="Gruppo 341"/>
            <xdr:cNvGrpSpPr/>
          </xdr:nvGrpSpPr>
          <xdr:grpSpPr>
            <a:xfrm>
              <a:off x="15671205" y="813201"/>
              <a:ext cx="1179083" cy="1425176"/>
              <a:chOff x="5461993" y="5619750"/>
              <a:chExt cx="1179083" cy="1060525"/>
            </a:xfrm>
          </xdr:grpSpPr>
          <xdr:cxnSp macro="">
            <xdr:nvCxnSpPr>
              <xdr:cNvPr id="343" name="Connettore 2 342"/>
              <xdr:cNvCxnSpPr/>
            </xdr:nvCxnSpPr>
            <xdr:spPr>
              <a:xfrm flipH="1">
                <a:off x="5486401" y="5676900"/>
                <a:ext cx="390525" cy="647700"/>
              </a:xfrm>
              <a:prstGeom prst="straightConnector1">
                <a:avLst/>
              </a:prstGeom>
              <a:ln w="19050">
                <a:solidFill>
                  <a:srgbClr val="C00000"/>
                </a:solidFill>
                <a:tailEnd type="arrow"/>
              </a:ln>
            </xdr:spPr>
            <xdr:style>
              <a:lnRef idx="1">
                <a:schemeClr val="accent1"/>
              </a:lnRef>
              <a:fillRef idx="0">
                <a:schemeClr val="accent1"/>
              </a:fillRef>
              <a:effectRef idx="0">
                <a:schemeClr val="accent1"/>
              </a:effectRef>
              <a:fontRef idx="minor">
                <a:schemeClr val="tx1"/>
              </a:fontRef>
            </xdr:style>
          </xdr:cxnSp>
          <xdr:sp macro="" textlink="">
            <xdr:nvSpPr>
              <xdr:cNvPr id="344" name="Arco 343"/>
              <xdr:cNvSpPr/>
            </xdr:nvSpPr>
            <xdr:spPr>
              <a:xfrm rot="8700000">
                <a:off x="5689600" y="5676900"/>
                <a:ext cx="266700" cy="266700"/>
              </a:xfrm>
              <a:prstGeom prst="arc">
                <a:avLst/>
              </a:prstGeom>
              <a:ln>
                <a:solidFill>
                  <a:srgbClr val="C00000"/>
                </a:solidFill>
              </a:ln>
            </xdr:spPr>
            <xdr:style>
              <a:lnRef idx="1">
                <a:schemeClr val="accent1"/>
              </a:lnRef>
              <a:fillRef idx="0">
                <a:schemeClr val="accent1"/>
              </a:fillRef>
              <a:effectRef idx="0">
                <a:schemeClr val="accent1"/>
              </a:effectRef>
              <a:fontRef idx="minor">
                <a:schemeClr val="tx1"/>
              </a:fontRef>
            </xdr:style>
            <xdr:txBody>
              <a:bodyPr wrap="square" anchor="ctr"/>
              <a:lstStyle>
                <a:defPPr>
                  <a:defRPr lang="it-IT"/>
                </a:defPPr>
                <a:lvl1pPr algn="l" rtl="0" fontAlgn="base">
                  <a:spcBef>
                    <a:spcPct val="0"/>
                  </a:spcBef>
                  <a:spcAft>
                    <a:spcPct val="0"/>
                  </a:spcAft>
                  <a:defRPr kern="1200">
                    <a:solidFill>
                      <a:schemeClr val="tx1"/>
                    </a:solidFill>
                    <a:latin typeface="+mn-lt"/>
                    <a:ea typeface="+mn-ea"/>
                    <a:cs typeface="+mn-cs"/>
                  </a:defRPr>
                </a:lvl1pPr>
                <a:lvl2pPr marL="457200" algn="l" rtl="0" fontAlgn="base">
                  <a:spcBef>
                    <a:spcPct val="0"/>
                  </a:spcBef>
                  <a:spcAft>
                    <a:spcPct val="0"/>
                  </a:spcAft>
                  <a:defRPr kern="1200">
                    <a:solidFill>
                      <a:schemeClr val="tx1"/>
                    </a:solidFill>
                    <a:latin typeface="+mn-lt"/>
                    <a:ea typeface="+mn-ea"/>
                    <a:cs typeface="+mn-cs"/>
                  </a:defRPr>
                </a:lvl2pPr>
                <a:lvl3pPr marL="914400" algn="l" rtl="0" fontAlgn="base">
                  <a:spcBef>
                    <a:spcPct val="0"/>
                  </a:spcBef>
                  <a:spcAft>
                    <a:spcPct val="0"/>
                  </a:spcAft>
                  <a:defRPr kern="1200">
                    <a:solidFill>
                      <a:schemeClr val="tx1"/>
                    </a:solidFill>
                    <a:latin typeface="+mn-lt"/>
                    <a:ea typeface="+mn-ea"/>
                    <a:cs typeface="+mn-cs"/>
                  </a:defRPr>
                </a:lvl3pPr>
                <a:lvl4pPr marL="1371600" algn="l" rtl="0" fontAlgn="base">
                  <a:spcBef>
                    <a:spcPct val="0"/>
                  </a:spcBef>
                  <a:spcAft>
                    <a:spcPct val="0"/>
                  </a:spcAft>
                  <a:defRPr kern="1200">
                    <a:solidFill>
                      <a:schemeClr val="tx1"/>
                    </a:solidFill>
                    <a:latin typeface="+mn-lt"/>
                    <a:ea typeface="+mn-ea"/>
                    <a:cs typeface="+mn-cs"/>
                  </a:defRPr>
                </a:lvl4pPr>
                <a:lvl5pPr marL="1828800" algn="l" rtl="0" fontAlgn="base">
                  <a:spcBef>
                    <a:spcPct val="0"/>
                  </a:spcBef>
                  <a:spcAft>
                    <a:spcPct val="0"/>
                  </a:spcAft>
                  <a:defRPr kern="1200">
                    <a:solidFill>
                      <a:schemeClr val="tx1"/>
                    </a:solidFill>
                    <a:latin typeface="+mn-lt"/>
                    <a:ea typeface="+mn-ea"/>
                    <a:cs typeface="+mn-cs"/>
                  </a:defRPr>
                </a:lvl5pPr>
                <a:lvl6pPr marL="2286000" algn="l" defTabSz="914400" rtl="0" eaLnBrk="1" latinLnBrk="0" hangingPunct="1">
                  <a:defRPr kern="1200">
                    <a:solidFill>
                      <a:schemeClr val="tx1"/>
                    </a:solidFill>
                    <a:latin typeface="+mn-lt"/>
                    <a:ea typeface="+mn-ea"/>
                    <a:cs typeface="+mn-cs"/>
                  </a:defRPr>
                </a:lvl6pPr>
                <a:lvl7pPr marL="2743200" algn="l" defTabSz="914400" rtl="0" eaLnBrk="1" latinLnBrk="0" hangingPunct="1">
                  <a:defRPr kern="1200">
                    <a:solidFill>
                      <a:schemeClr val="tx1"/>
                    </a:solidFill>
                    <a:latin typeface="+mn-lt"/>
                    <a:ea typeface="+mn-ea"/>
                    <a:cs typeface="+mn-cs"/>
                  </a:defRPr>
                </a:lvl7pPr>
                <a:lvl8pPr marL="3200400" algn="l" defTabSz="914400" rtl="0" eaLnBrk="1" latinLnBrk="0" hangingPunct="1">
                  <a:defRPr kern="1200">
                    <a:solidFill>
                      <a:schemeClr val="tx1"/>
                    </a:solidFill>
                    <a:latin typeface="+mn-lt"/>
                    <a:ea typeface="+mn-ea"/>
                    <a:cs typeface="+mn-cs"/>
                  </a:defRPr>
                </a:lvl8pPr>
                <a:lvl9pPr marL="3657600" algn="l" defTabSz="914400" rtl="0" eaLnBrk="1" latinLnBrk="0" hangingPunct="1">
                  <a:defRPr kern="1200">
                    <a:solidFill>
                      <a:schemeClr val="tx1"/>
                    </a:solidFill>
                    <a:latin typeface="+mn-lt"/>
                    <a:ea typeface="+mn-ea"/>
                    <a:cs typeface="+mn-cs"/>
                  </a:defRPr>
                </a:lvl9pPr>
              </a:lstStyle>
              <a:p>
                <a:pPr algn="ctr">
                  <a:defRPr/>
                </a:pPr>
                <a:endParaRPr lang="it-IT"/>
              </a:p>
            </xdr:txBody>
          </xdr:sp>
          <xdr:sp macro="" textlink="">
            <xdr:nvSpPr>
              <xdr:cNvPr id="345" name="Rettangolo 344"/>
              <xdr:cNvSpPr>
                <a:spLocks noChangeArrowheads="1"/>
              </xdr:cNvSpPr>
            </xdr:nvSpPr>
            <xdr:spPr bwMode="auto">
              <a:xfrm>
                <a:off x="5835650" y="5619750"/>
                <a:ext cx="277813" cy="2089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a:spAutoFit/>
              </a:bodyPr>
              <a:lstStyle>
                <a:defPPr>
                  <a:defRPr lang="it-IT"/>
                </a:defPPr>
                <a:lvl1pPr algn="l" rtl="0" fontAlgn="base">
                  <a:spcBef>
                    <a:spcPct val="0"/>
                  </a:spcBef>
                  <a:spcAft>
                    <a:spcPct val="0"/>
                  </a:spcAft>
                  <a:defRPr kern="1200">
                    <a:solidFill>
                      <a:schemeClr val="tx1"/>
                    </a:solidFill>
                    <a:latin typeface="Verdana" panose="020B0604030504040204" pitchFamily="34" charset="0"/>
                    <a:ea typeface="+mn-ea"/>
                    <a:cs typeface="+mn-cs"/>
                  </a:defRPr>
                </a:lvl1pPr>
                <a:lvl2pPr marL="457200" algn="l" rtl="0" fontAlgn="base">
                  <a:spcBef>
                    <a:spcPct val="0"/>
                  </a:spcBef>
                  <a:spcAft>
                    <a:spcPct val="0"/>
                  </a:spcAft>
                  <a:defRPr kern="1200">
                    <a:solidFill>
                      <a:schemeClr val="tx1"/>
                    </a:solidFill>
                    <a:latin typeface="Verdana" panose="020B0604030504040204" pitchFamily="34" charset="0"/>
                    <a:ea typeface="+mn-ea"/>
                    <a:cs typeface="+mn-cs"/>
                  </a:defRPr>
                </a:lvl2pPr>
                <a:lvl3pPr marL="914400" algn="l" rtl="0" fontAlgn="base">
                  <a:spcBef>
                    <a:spcPct val="0"/>
                  </a:spcBef>
                  <a:spcAft>
                    <a:spcPct val="0"/>
                  </a:spcAft>
                  <a:defRPr kern="1200">
                    <a:solidFill>
                      <a:schemeClr val="tx1"/>
                    </a:solidFill>
                    <a:latin typeface="Verdana" panose="020B0604030504040204" pitchFamily="34" charset="0"/>
                    <a:ea typeface="+mn-ea"/>
                    <a:cs typeface="+mn-cs"/>
                  </a:defRPr>
                </a:lvl3pPr>
                <a:lvl4pPr marL="1371600" algn="l" rtl="0" fontAlgn="base">
                  <a:spcBef>
                    <a:spcPct val="0"/>
                  </a:spcBef>
                  <a:spcAft>
                    <a:spcPct val="0"/>
                  </a:spcAft>
                  <a:defRPr kern="1200">
                    <a:solidFill>
                      <a:schemeClr val="tx1"/>
                    </a:solidFill>
                    <a:latin typeface="Verdana" panose="020B0604030504040204" pitchFamily="34" charset="0"/>
                    <a:ea typeface="+mn-ea"/>
                    <a:cs typeface="+mn-cs"/>
                  </a:defRPr>
                </a:lvl4pPr>
                <a:lvl5pPr marL="1828800" algn="l" rtl="0" fontAlgn="base">
                  <a:spcBef>
                    <a:spcPct val="0"/>
                  </a:spcBef>
                  <a:spcAft>
                    <a:spcPct val="0"/>
                  </a:spcAft>
                  <a:defRPr kern="1200">
                    <a:solidFill>
                      <a:schemeClr val="tx1"/>
                    </a:solidFill>
                    <a:latin typeface="Verdana" panose="020B0604030504040204" pitchFamily="34" charset="0"/>
                    <a:ea typeface="+mn-ea"/>
                    <a:cs typeface="+mn-cs"/>
                  </a:defRPr>
                </a:lvl5pPr>
                <a:lvl6pPr marL="2286000" algn="l" defTabSz="914400" rtl="0" eaLnBrk="1" latinLnBrk="0" hangingPunct="1">
                  <a:defRPr kern="1200">
                    <a:solidFill>
                      <a:schemeClr val="tx1"/>
                    </a:solidFill>
                    <a:latin typeface="Verdana" panose="020B0604030504040204" pitchFamily="34" charset="0"/>
                    <a:ea typeface="+mn-ea"/>
                    <a:cs typeface="+mn-cs"/>
                  </a:defRPr>
                </a:lvl6pPr>
                <a:lvl7pPr marL="2743200" algn="l" defTabSz="914400" rtl="0" eaLnBrk="1" latinLnBrk="0" hangingPunct="1">
                  <a:defRPr kern="1200">
                    <a:solidFill>
                      <a:schemeClr val="tx1"/>
                    </a:solidFill>
                    <a:latin typeface="Verdana" panose="020B0604030504040204" pitchFamily="34" charset="0"/>
                    <a:ea typeface="+mn-ea"/>
                    <a:cs typeface="+mn-cs"/>
                  </a:defRPr>
                </a:lvl7pPr>
                <a:lvl8pPr marL="3200400" algn="l" defTabSz="914400" rtl="0" eaLnBrk="1" latinLnBrk="0" hangingPunct="1">
                  <a:defRPr kern="1200">
                    <a:solidFill>
                      <a:schemeClr val="tx1"/>
                    </a:solidFill>
                    <a:latin typeface="Verdana" panose="020B0604030504040204" pitchFamily="34" charset="0"/>
                    <a:ea typeface="+mn-ea"/>
                    <a:cs typeface="+mn-cs"/>
                  </a:defRPr>
                </a:lvl8pPr>
                <a:lvl9pPr marL="3657600" algn="l" defTabSz="914400" rtl="0" eaLnBrk="1" latinLnBrk="0" hangingPunct="1">
                  <a:defRPr kern="1200">
                    <a:solidFill>
                      <a:schemeClr val="tx1"/>
                    </a:solidFill>
                    <a:latin typeface="Verdana" panose="020B0604030504040204" pitchFamily="34" charset="0"/>
                    <a:ea typeface="+mn-ea"/>
                    <a:cs typeface="+mn-cs"/>
                  </a:defRPr>
                </a:lvl9pPr>
              </a:lstStyle>
              <a:p>
                <a:pPr eaLnBrk="1" hangingPunct="1"/>
                <a:r>
                  <a:rPr lang="it-IT" altLang="it-IT" sz="1200" b="1">
                    <a:solidFill>
                      <a:srgbClr val="C00000"/>
                    </a:solidFill>
                    <a:latin typeface="Symbol" panose="05050102010706020507" pitchFamily="18" charset="2"/>
                    <a:cs typeface="Tahoma" panose="020B0604030504040204" pitchFamily="34" charset="0"/>
                  </a:rPr>
                  <a:t>q</a:t>
                </a:r>
                <a:endParaRPr lang="it-IT" altLang="it-IT" sz="1200" b="1">
                  <a:latin typeface="Symbol" panose="05050102010706020507" pitchFamily="18" charset="2"/>
                </a:endParaRPr>
              </a:p>
            </xdr:txBody>
          </xdr:sp>
          <xdr:grpSp>
            <xdr:nvGrpSpPr>
              <xdr:cNvPr id="346" name="Gruppo 345"/>
              <xdr:cNvGrpSpPr/>
            </xdr:nvGrpSpPr>
            <xdr:grpSpPr>
              <a:xfrm>
                <a:off x="5461993" y="5678488"/>
                <a:ext cx="1179083" cy="1001787"/>
                <a:chOff x="5461993" y="5678488"/>
                <a:chExt cx="1179083" cy="1001787"/>
              </a:xfrm>
            </xdr:grpSpPr>
            <xdr:grpSp>
              <xdr:nvGrpSpPr>
                <xdr:cNvPr id="348" name="Gruppo 347"/>
                <xdr:cNvGrpSpPr>
                  <a:grpSpLocks/>
                </xdr:cNvGrpSpPr>
              </xdr:nvGrpSpPr>
              <xdr:grpSpPr bwMode="auto">
                <a:xfrm>
                  <a:off x="5480051" y="5678488"/>
                  <a:ext cx="398462" cy="666750"/>
                  <a:chOff x="8051316" y="5658644"/>
                  <a:chExt cx="398153" cy="666750"/>
                </a:xfrm>
              </xdr:grpSpPr>
              <xdr:cxnSp macro="">
                <xdr:nvCxnSpPr>
                  <xdr:cNvPr id="350" name="Connettore 2 349"/>
                  <xdr:cNvCxnSpPr/>
                </xdr:nvCxnSpPr>
                <xdr:spPr>
                  <a:xfrm flipH="1" flipV="1">
                    <a:off x="8051316" y="5660231"/>
                    <a:ext cx="396567" cy="1588"/>
                  </a:xfrm>
                  <a:prstGeom prst="straightConnector1">
                    <a:avLst/>
                  </a:prstGeom>
                  <a:ln>
                    <a:solidFill>
                      <a:srgbClr val="C00000"/>
                    </a:solidFill>
                    <a:tailEnd type="arrow"/>
                  </a:ln>
                </xdr:spPr>
                <xdr:style>
                  <a:lnRef idx="1">
                    <a:schemeClr val="accent1"/>
                  </a:lnRef>
                  <a:fillRef idx="0">
                    <a:schemeClr val="accent1"/>
                  </a:fillRef>
                  <a:effectRef idx="0">
                    <a:schemeClr val="accent1"/>
                  </a:effectRef>
                  <a:fontRef idx="minor">
                    <a:schemeClr val="tx1"/>
                  </a:fontRef>
                </xdr:style>
              </xdr:cxnSp>
              <xdr:cxnSp macro="">
                <xdr:nvCxnSpPr>
                  <xdr:cNvPr id="483" name="Connettore 2 482"/>
                  <xdr:cNvCxnSpPr/>
                </xdr:nvCxnSpPr>
                <xdr:spPr>
                  <a:xfrm flipH="1">
                    <a:off x="8447882" y="5658644"/>
                    <a:ext cx="1587" cy="666750"/>
                  </a:xfrm>
                  <a:prstGeom prst="straightConnector1">
                    <a:avLst/>
                  </a:prstGeom>
                  <a:ln>
                    <a:solidFill>
                      <a:srgbClr val="C00000"/>
                    </a:solidFill>
                    <a:tailEnd type="arrow"/>
                  </a:ln>
                </xdr:spPr>
                <xdr:style>
                  <a:lnRef idx="1">
                    <a:schemeClr val="accent1"/>
                  </a:lnRef>
                  <a:fillRef idx="0">
                    <a:schemeClr val="accent1"/>
                  </a:fillRef>
                  <a:effectRef idx="0">
                    <a:schemeClr val="accent1"/>
                  </a:effectRef>
                  <a:fontRef idx="minor">
                    <a:schemeClr val="tx1"/>
                  </a:fontRef>
                </xdr:style>
              </xdr:cxnSp>
            </xdr:grpSp>
            <xdr:sp macro="" textlink="">
              <xdr:nvSpPr>
                <xdr:cNvPr id="349" name="Rettangolo 348"/>
                <xdr:cNvSpPr>
                  <a:spLocks noChangeArrowheads="1"/>
                </xdr:cNvSpPr>
              </xdr:nvSpPr>
              <xdr:spPr bwMode="auto">
                <a:xfrm>
                  <a:off x="5461993" y="6355446"/>
                  <a:ext cx="1179083" cy="324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a:spAutoFit/>
                </a:bodyPr>
                <a:lstStyle>
                  <a:defPPr>
                    <a:defRPr lang="it-IT"/>
                  </a:defPPr>
                  <a:lvl1pPr algn="l" rtl="0" fontAlgn="base">
                    <a:spcBef>
                      <a:spcPct val="0"/>
                    </a:spcBef>
                    <a:spcAft>
                      <a:spcPct val="0"/>
                    </a:spcAft>
                    <a:defRPr kern="1200">
                      <a:solidFill>
                        <a:schemeClr val="tx1"/>
                      </a:solidFill>
                      <a:latin typeface="Verdana" panose="020B0604030504040204" pitchFamily="34" charset="0"/>
                      <a:ea typeface="+mn-ea"/>
                      <a:cs typeface="+mn-cs"/>
                    </a:defRPr>
                  </a:lvl1pPr>
                  <a:lvl2pPr marL="457200" algn="l" rtl="0" fontAlgn="base">
                    <a:spcBef>
                      <a:spcPct val="0"/>
                    </a:spcBef>
                    <a:spcAft>
                      <a:spcPct val="0"/>
                    </a:spcAft>
                    <a:defRPr kern="1200">
                      <a:solidFill>
                        <a:schemeClr val="tx1"/>
                      </a:solidFill>
                      <a:latin typeface="Verdana" panose="020B0604030504040204" pitchFamily="34" charset="0"/>
                      <a:ea typeface="+mn-ea"/>
                      <a:cs typeface="+mn-cs"/>
                    </a:defRPr>
                  </a:lvl2pPr>
                  <a:lvl3pPr marL="914400" algn="l" rtl="0" fontAlgn="base">
                    <a:spcBef>
                      <a:spcPct val="0"/>
                    </a:spcBef>
                    <a:spcAft>
                      <a:spcPct val="0"/>
                    </a:spcAft>
                    <a:defRPr kern="1200">
                      <a:solidFill>
                        <a:schemeClr val="tx1"/>
                      </a:solidFill>
                      <a:latin typeface="Verdana" panose="020B0604030504040204" pitchFamily="34" charset="0"/>
                      <a:ea typeface="+mn-ea"/>
                      <a:cs typeface="+mn-cs"/>
                    </a:defRPr>
                  </a:lvl3pPr>
                  <a:lvl4pPr marL="1371600" algn="l" rtl="0" fontAlgn="base">
                    <a:spcBef>
                      <a:spcPct val="0"/>
                    </a:spcBef>
                    <a:spcAft>
                      <a:spcPct val="0"/>
                    </a:spcAft>
                    <a:defRPr kern="1200">
                      <a:solidFill>
                        <a:schemeClr val="tx1"/>
                      </a:solidFill>
                      <a:latin typeface="Verdana" panose="020B0604030504040204" pitchFamily="34" charset="0"/>
                      <a:ea typeface="+mn-ea"/>
                      <a:cs typeface="+mn-cs"/>
                    </a:defRPr>
                  </a:lvl4pPr>
                  <a:lvl5pPr marL="1828800" algn="l" rtl="0" fontAlgn="base">
                    <a:spcBef>
                      <a:spcPct val="0"/>
                    </a:spcBef>
                    <a:spcAft>
                      <a:spcPct val="0"/>
                    </a:spcAft>
                    <a:defRPr kern="1200">
                      <a:solidFill>
                        <a:schemeClr val="tx1"/>
                      </a:solidFill>
                      <a:latin typeface="Verdana" panose="020B0604030504040204" pitchFamily="34" charset="0"/>
                      <a:ea typeface="+mn-ea"/>
                      <a:cs typeface="+mn-cs"/>
                    </a:defRPr>
                  </a:lvl5pPr>
                  <a:lvl6pPr marL="2286000" algn="l" defTabSz="914400" rtl="0" eaLnBrk="1" latinLnBrk="0" hangingPunct="1">
                    <a:defRPr kern="1200">
                      <a:solidFill>
                        <a:schemeClr val="tx1"/>
                      </a:solidFill>
                      <a:latin typeface="Verdana" panose="020B0604030504040204" pitchFamily="34" charset="0"/>
                      <a:ea typeface="+mn-ea"/>
                      <a:cs typeface="+mn-cs"/>
                    </a:defRPr>
                  </a:lvl6pPr>
                  <a:lvl7pPr marL="2743200" algn="l" defTabSz="914400" rtl="0" eaLnBrk="1" latinLnBrk="0" hangingPunct="1">
                    <a:defRPr kern="1200">
                      <a:solidFill>
                        <a:schemeClr val="tx1"/>
                      </a:solidFill>
                      <a:latin typeface="Verdana" panose="020B0604030504040204" pitchFamily="34" charset="0"/>
                      <a:ea typeface="+mn-ea"/>
                      <a:cs typeface="+mn-cs"/>
                    </a:defRPr>
                  </a:lvl7pPr>
                  <a:lvl8pPr marL="3200400" algn="l" defTabSz="914400" rtl="0" eaLnBrk="1" latinLnBrk="0" hangingPunct="1">
                    <a:defRPr kern="1200">
                      <a:solidFill>
                        <a:schemeClr val="tx1"/>
                      </a:solidFill>
                      <a:latin typeface="Verdana" panose="020B0604030504040204" pitchFamily="34" charset="0"/>
                      <a:ea typeface="+mn-ea"/>
                      <a:cs typeface="+mn-cs"/>
                    </a:defRPr>
                  </a:lvl8pPr>
                  <a:lvl9pPr marL="3657600" algn="l" defTabSz="914400" rtl="0" eaLnBrk="1" latinLnBrk="0" hangingPunct="1">
                    <a:defRPr kern="1200">
                      <a:solidFill>
                        <a:schemeClr val="tx1"/>
                      </a:solidFill>
                      <a:latin typeface="Verdana" panose="020B0604030504040204" pitchFamily="34" charset="0"/>
                      <a:ea typeface="+mn-ea"/>
                      <a:cs typeface="+mn-cs"/>
                    </a:defRPr>
                  </a:lvl9pPr>
                </a:lstStyle>
                <a:p>
                  <a:pPr eaLnBrk="1" hangingPunct="1"/>
                  <a:r>
                    <a:rPr lang="it-IT" altLang="it-IT" sz="1200">
                      <a:solidFill>
                        <a:srgbClr val="C00000"/>
                      </a:solidFill>
                      <a:latin typeface="Tahoma" panose="020B0604030504040204" pitchFamily="34" charset="0"/>
                      <a:cs typeface="Tahoma" panose="020B0604030504040204" pitchFamily="34" charset="0"/>
                    </a:rPr>
                    <a:t>(1-k</a:t>
                  </a:r>
                  <a:r>
                    <a:rPr lang="it-IT" altLang="it-IT" sz="1200" baseline="-25000">
                      <a:solidFill>
                        <a:srgbClr val="C00000"/>
                      </a:solidFill>
                      <a:latin typeface="Tahoma" panose="020B0604030504040204" pitchFamily="34" charset="0"/>
                      <a:cs typeface="Tahoma" panose="020B0604030504040204" pitchFamily="34" charset="0"/>
                    </a:rPr>
                    <a:t>v</a:t>
                  </a:r>
                  <a:r>
                    <a:rPr lang="it-IT" altLang="it-IT" sz="1200">
                      <a:solidFill>
                        <a:srgbClr val="C00000"/>
                      </a:solidFill>
                      <a:latin typeface="Tahoma" panose="020B0604030504040204" pitchFamily="34" charset="0"/>
                      <a:cs typeface="Tahoma" panose="020B0604030504040204" pitchFamily="34" charset="0"/>
                    </a:rPr>
                    <a:t>)W</a:t>
                  </a:r>
                  <a:endParaRPr lang="it-IT" altLang="it-IT" sz="1200"/>
                </a:p>
              </xdr:txBody>
            </xdr:sp>
          </xdr:grpSp>
          <xdr:cxnSp macro="">
            <xdr:nvCxnSpPr>
              <xdr:cNvPr id="347" name="Connettore 1 346"/>
              <xdr:cNvCxnSpPr/>
            </xdr:nvCxnSpPr>
            <xdr:spPr>
              <a:xfrm flipH="1">
                <a:off x="5480050" y="6321425"/>
                <a:ext cx="395288" cy="0"/>
              </a:xfrm>
              <a:prstGeom prst="line">
                <a:avLst/>
              </a:prstGeom>
              <a:ln>
                <a:solidFill>
                  <a:schemeClr val="bg1">
                    <a:lumMod val="75000"/>
                  </a:schemeClr>
                </a:solidFill>
              </a:ln>
            </xdr:spPr>
            <xdr:style>
              <a:lnRef idx="1">
                <a:schemeClr val="accent1"/>
              </a:lnRef>
              <a:fillRef idx="0">
                <a:schemeClr val="accent1"/>
              </a:fillRef>
              <a:effectRef idx="0">
                <a:schemeClr val="accent1"/>
              </a:effectRef>
              <a:fontRef idx="minor">
                <a:schemeClr val="tx1"/>
              </a:fontRef>
            </xdr:style>
          </xdr:cxnSp>
        </xdr:grpSp>
      </xdr:grpSp>
      <xdr:cxnSp macro="">
        <xdr:nvCxnSpPr>
          <xdr:cNvPr id="333" name="Connettore 1 332"/>
          <xdr:cNvCxnSpPr/>
        </xdr:nvCxnSpPr>
        <xdr:spPr>
          <a:xfrm>
            <a:off x="12125325" y="3609975"/>
            <a:ext cx="1076325" cy="0"/>
          </a:xfrm>
          <a:prstGeom prst="line">
            <a:avLst/>
          </a:prstGeom>
          <a:ln>
            <a:solidFill>
              <a:srgbClr val="C00000"/>
            </a:solidFill>
          </a:ln>
        </xdr:spPr>
        <xdr:style>
          <a:lnRef idx="1">
            <a:schemeClr val="accent1"/>
          </a:lnRef>
          <a:fillRef idx="0">
            <a:schemeClr val="accent1"/>
          </a:fillRef>
          <a:effectRef idx="0">
            <a:schemeClr val="accent1"/>
          </a:effectRef>
          <a:fontRef idx="minor">
            <a:schemeClr val="tx1"/>
          </a:fontRef>
        </xdr:style>
      </xdr:cxnSp>
      <xdr:cxnSp macro="">
        <xdr:nvCxnSpPr>
          <xdr:cNvPr id="334" name="Connettore 1 333"/>
          <xdr:cNvCxnSpPr/>
        </xdr:nvCxnSpPr>
        <xdr:spPr>
          <a:xfrm>
            <a:off x="13744575" y="1447800"/>
            <a:ext cx="0" cy="146685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335" name="Connettore 1 334"/>
          <xdr:cNvCxnSpPr/>
        </xdr:nvCxnSpPr>
        <xdr:spPr>
          <a:xfrm>
            <a:off x="12192000" y="3552825"/>
            <a:ext cx="0" cy="123825"/>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336" name="Connettore 1 335"/>
          <xdr:cNvCxnSpPr/>
        </xdr:nvCxnSpPr>
        <xdr:spPr>
          <a:xfrm>
            <a:off x="13163550" y="3562350"/>
            <a:ext cx="0" cy="123825"/>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337" name="Connettore 1 336"/>
          <xdr:cNvCxnSpPr/>
        </xdr:nvCxnSpPr>
        <xdr:spPr>
          <a:xfrm>
            <a:off x="13687425" y="1543050"/>
            <a:ext cx="114300"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338" name="Connettore 1 337"/>
          <xdr:cNvCxnSpPr/>
        </xdr:nvCxnSpPr>
        <xdr:spPr>
          <a:xfrm>
            <a:off x="13696950" y="2857500"/>
            <a:ext cx="114300"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sp macro="" textlink="">
        <xdr:nvSpPr>
          <xdr:cNvPr id="339" name="CasellaDiTesto 338"/>
          <xdr:cNvSpPr txBox="1"/>
        </xdr:nvSpPr>
        <xdr:spPr>
          <a:xfrm>
            <a:off x="12515849" y="3457575"/>
            <a:ext cx="361951" cy="276225"/>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t-IT" sz="1100">
                <a:solidFill>
                  <a:srgbClr val="FF0000"/>
                </a:solidFill>
              </a:rPr>
              <a:t>x</a:t>
            </a:r>
            <a:r>
              <a:rPr lang="it-IT" sz="1100" baseline="-25000">
                <a:solidFill>
                  <a:srgbClr val="FF0000"/>
                </a:solidFill>
              </a:rPr>
              <a:t>W</a:t>
            </a:r>
            <a:endParaRPr lang="it-IT" sz="1100">
              <a:solidFill>
                <a:srgbClr val="FF0000"/>
              </a:solidFill>
            </a:endParaRPr>
          </a:p>
        </xdr:txBody>
      </xdr:sp>
      <xdr:sp macro="" textlink="">
        <xdr:nvSpPr>
          <xdr:cNvPr id="340" name="CasellaDiTesto 339"/>
          <xdr:cNvSpPr txBox="1"/>
        </xdr:nvSpPr>
        <xdr:spPr>
          <a:xfrm>
            <a:off x="13592174" y="1971675"/>
            <a:ext cx="438151" cy="276225"/>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t-IT" sz="1100">
                <a:solidFill>
                  <a:srgbClr val="FF0000"/>
                </a:solidFill>
              </a:rPr>
              <a:t>y</a:t>
            </a:r>
            <a:r>
              <a:rPr lang="it-IT" sz="1100" baseline="-25000">
                <a:solidFill>
                  <a:srgbClr val="FF0000"/>
                </a:solidFill>
              </a:rPr>
              <a:t>W</a:t>
            </a:r>
            <a:endParaRPr lang="it-IT" sz="1100">
              <a:solidFill>
                <a:srgbClr val="FF0000"/>
              </a:solidFill>
            </a:endParaRPr>
          </a:p>
        </xdr:txBody>
      </xdr:sp>
    </xdr:grpSp>
    <xdr:clientData/>
  </xdr:twoCellAnchor>
  <xdr:twoCellAnchor>
    <xdr:from>
      <xdr:col>0</xdr:col>
      <xdr:colOff>0</xdr:colOff>
      <xdr:row>336</xdr:row>
      <xdr:rowOff>180975</xdr:rowOff>
    </xdr:from>
    <xdr:to>
      <xdr:col>8</xdr:col>
      <xdr:colOff>552450</xdr:colOff>
      <xdr:row>357</xdr:row>
      <xdr:rowOff>161925</xdr:rowOff>
    </xdr:to>
    <xdr:graphicFrame macro="">
      <xdr:nvGraphicFramePr>
        <xdr:cNvPr id="2" name="Grafico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359</xdr:row>
      <xdr:rowOff>0</xdr:rowOff>
    </xdr:from>
    <xdr:to>
      <xdr:col>8</xdr:col>
      <xdr:colOff>552450</xdr:colOff>
      <xdr:row>376</xdr:row>
      <xdr:rowOff>171450</xdr:rowOff>
    </xdr:to>
    <xdr:graphicFrame macro="">
      <xdr:nvGraphicFramePr>
        <xdr:cNvPr id="211" name="Grafico 2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xdr:col>
      <xdr:colOff>438150</xdr:colOff>
      <xdr:row>1</xdr:row>
      <xdr:rowOff>295275</xdr:rowOff>
    </xdr:from>
    <xdr:to>
      <xdr:col>7</xdr:col>
      <xdr:colOff>438150</xdr:colOff>
      <xdr:row>17</xdr:row>
      <xdr:rowOff>19050</xdr:rowOff>
    </xdr:to>
    <xdr:grpSp>
      <xdr:nvGrpSpPr>
        <xdr:cNvPr id="2" name="Group 51"/>
        <xdr:cNvGrpSpPr>
          <a:grpSpLocks/>
        </xdr:cNvGrpSpPr>
      </xdr:nvGrpSpPr>
      <xdr:grpSpPr bwMode="auto">
        <a:xfrm>
          <a:off x="1047750" y="485775"/>
          <a:ext cx="3905250" cy="3057525"/>
          <a:chOff x="64" y="258"/>
          <a:chExt cx="384" cy="322"/>
        </a:xfrm>
      </xdr:grpSpPr>
      <xdr:sp macro="" textlink="">
        <xdr:nvSpPr>
          <xdr:cNvPr id="3" name="Rectangle 1" descr="Linee orizzontali chiare"/>
          <xdr:cNvSpPr>
            <a:spLocks noChangeArrowheads="1"/>
          </xdr:cNvSpPr>
        </xdr:nvSpPr>
        <xdr:spPr bwMode="auto">
          <a:xfrm>
            <a:off x="64" y="300"/>
            <a:ext cx="383" cy="280"/>
          </a:xfrm>
          <a:prstGeom prst="rect">
            <a:avLst/>
          </a:prstGeom>
          <a:pattFill prst="ltHorz">
            <a:fgClr>
              <a:srgbClr xmlns:mc="http://schemas.openxmlformats.org/markup-compatibility/2006" xmlns:a14="http://schemas.microsoft.com/office/drawing/2010/main" val="800000" mc:Ignorable="a14" a14:legacySpreadsheetColorIndex="16"/>
            </a:fgClr>
            <a:bgClr>
              <a:srgbClr val="FFFFFF"/>
            </a:bgClr>
          </a:patt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4" name="Rectangle 2"/>
          <xdr:cNvSpPr>
            <a:spLocks noChangeArrowheads="1"/>
          </xdr:cNvSpPr>
        </xdr:nvSpPr>
        <xdr:spPr bwMode="auto">
          <a:xfrm>
            <a:off x="64" y="300"/>
            <a:ext cx="117" cy="109"/>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5" name="Rectangle 4"/>
          <xdr:cNvSpPr>
            <a:spLocks noChangeArrowheads="1"/>
          </xdr:cNvSpPr>
        </xdr:nvSpPr>
        <xdr:spPr bwMode="auto">
          <a:xfrm>
            <a:off x="180" y="300"/>
            <a:ext cx="9" cy="258"/>
          </a:xfrm>
          <a:prstGeom prst="rect">
            <a:avLst/>
          </a:prstGeom>
          <a:solidFill>
            <a:srgbClr xmlns:mc="http://schemas.openxmlformats.org/markup-compatibility/2006" xmlns:a14="http://schemas.microsoft.com/office/drawing/2010/main" val="808080" mc:Ignorable="a14" a14:legacySpreadsheetColorIndex="23"/>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6" name="Rectangle 5" descr="10%"/>
          <xdr:cNvSpPr>
            <a:spLocks noChangeArrowheads="1"/>
          </xdr:cNvSpPr>
        </xdr:nvSpPr>
        <xdr:spPr bwMode="auto">
          <a:xfrm>
            <a:off x="189" y="301"/>
            <a:ext cx="257" cy="80"/>
          </a:xfrm>
          <a:prstGeom prst="rect">
            <a:avLst/>
          </a:prstGeom>
          <a:pattFill prst="pct10">
            <a:fgClr>
              <a:srgbClr xmlns:mc="http://schemas.openxmlformats.org/markup-compatibility/2006" xmlns:a14="http://schemas.microsoft.com/office/drawing/2010/main" val="FF6600" mc:Ignorable="a14" a14:legacySpreadsheetColorIndex="53"/>
            </a:fgClr>
            <a:bgClr>
              <a:srgbClr val="FFFFFF"/>
            </a:bgClr>
          </a:patt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7" name="Line 6"/>
          <xdr:cNvSpPr>
            <a:spLocks noChangeShapeType="1"/>
          </xdr:cNvSpPr>
        </xdr:nvSpPr>
        <xdr:spPr bwMode="auto">
          <a:xfrm>
            <a:off x="179" y="318"/>
            <a:ext cx="257" cy="4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 name="Line 7"/>
          <xdr:cNvSpPr>
            <a:spLocks noChangeShapeType="1"/>
          </xdr:cNvSpPr>
        </xdr:nvSpPr>
        <xdr:spPr bwMode="auto">
          <a:xfrm>
            <a:off x="339" y="346"/>
            <a:ext cx="99" cy="17"/>
          </a:xfrm>
          <a:prstGeom prst="line">
            <a:avLst/>
          </a:prstGeom>
          <a:noFill/>
          <a:ln w="762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 name="Line 8"/>
          <xdr:cNvSpPr>
            <a:spLocks noChangeShapeType="1"/>
          </xdr:cNvSpPr>
        </xdr:nvSpPr>
        <xdr:spPr bwMode="auto">
          <a:xfrm>
            <a:off x="169" y="318"/>
            <a:ext cx="4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 name="Line 9"/>
          <xdr:cNvSpPr>
            <a:spLocks noChangeShapeType="1"/>
          </xdr:cNvSpPr>
        </xdr:nvSpPr>
        <xdr:spPr bwMode="auto">
          <a:xfrm>
            <a:off x="303" y="318"/>
            <a:ext cx="54" cy="0"/>
          </a:xfrm>
          <a:prstGeom prst="line">
            <a:avLst/>
          </a:prstGeom>
          <a:noFill/>
          <a:ln w="9525">
            <a:solidFill>
              <a:srgbClr xmlns:mc="http://schemas.openxmlformats.org/markup-compatibility/2006" xmlns:a14="http://schemas.microsoft.com/office/drawing/2010/main" val="000080" mc:Ignorable="a14" a14:legacySpreadsheetColorIndex="18"/>
            </a:solidFill>
            <a:round/>
            <a:headEnd/>
            <a:tailEnd/>
          </a:ln>
          <a:extLst>
            <a:ext uri="{909E8E84-426E-40DD-AFC4-6F175D3DCCD1}">
              <a14:hiddenFill xmlns:a14="http://schemas.microsoft.com/office/drawing/2010/main">
                <a:noFill/>
              </a14:hiddenFill>
            </a:ext>
          </a:extLst>
        </xdr:spPr>
      </xdr:sp>
      <xdr:sp macro="" textlink="">
        <xdr:nvSpPr>
          <xdr:cNvPr id="11" name="Line 10"/>
          <xdr:cNvSpPr>
            <a:spLocks noChangeShapeType="1"/>
          </xdr:cNvSpPr>
        </xdr:nvSpPr>
        <xdr:spPr bwMode="auto">
          <a:xfrm>
            <a:off x="311" y="321"/>
            <a:ext cx="41" cy="0"/>
          </a:xfrm>
          <a:prstGeom prst="line">
            <a:avLst/>
          </a:prstGeom>
          <a:noFill/>
          <a:ln w="9525">
            <a:solidFill>
              <a:srgbClr xmlns:mc="http://schemas.openxmlformats.org/markup-compatibility/2006" xmlns:a14="http://schemas.microsoft.com/office/drawing/2010/main" val="000080" mc:Ignorable="a14" a14:legacySpreadsheetColorIndex="18"/>
            </a:solidFill>
            <a:round/>
            <a:headEnd/>
            <a:tailEnd/>
          </a:ln>
          <a:extLst>
            <a:ext uri="{909E8E84-426E-40DD-AFC4-6F175D3DCCD1}">
              <a14:hiddenFill xmlns:a14="http://schemas.microsoft.com/office/drawing/2010/main">
                <a:noFill/>
              </a14:hiddenFill>
            </a:ext>
          </a:extLst>
        </xdr:spPr>
      </xdr:sp>
      <xdr:sp macro="" textlink="">
        <xdr:nvSpPr>
          <xdr:cNvPr id="12" name="Line 11"/>
          <xdr:cNvSpPr>
            <a:spLocks noChangeShapeType="1"/>
          </xdr:cNvSpPr>
        </xdr:nvSpPr>
        <xdr:spPr bwMode="auto">
          <a:xfrm>
            <a:off x="319" y="326"/>
            <a:ext cx="25" cy="0"/>
          </a:xfrm>
          <a:prstGeom prst="line">
            <a:avLst/>
          </a:prstGeom>
          <a:noFill/>
          <a:ln w="9525">
            <a:solidFill>
              <a:srgbClr xmlns:mc="http://schemas.openxmlformats.org/markup-compatibility/2006" xmlns:a14="http://schemas.microsoft.com/office/drawing/2010/main" val="000080" mc:Ignorable="a14" a14:legacySpreadsheetColorIndex="18"/>
            </a:solidFill>
            <a:round/>
            <a:headEnd/>
            <a:tailEnd/>
          </a:ln>
          <a:extLst>
            <a:ext uri="{909E8E84-426E-40DD-AFC4-6F175D3DCCD1}">
              <a14:hiddenFill xmlns:a14="http://schemas.microsoft.com/office/drawing/2010/main">
                <a:noFill/>
              </a14:hiddenFill>
            </a:ext>
          </a:extLst>
        </xdr:spPr>
      </xdr:sp>
      <xdr:sp macro="" textlink="">
        <xdr:nvSpPr>
          <xdr:cNvPr id="13" name="Line 12"/>
          <xdr:cNvSpPr>
            <a:spLocks noChangeShapeType="1"/>
          </xdr:cNvSpPr>
        </xdr:nvSpPr>
        <xdr:spPr bwMode="auto">
          <a:xfrm>
            <a:off x="331" y="306"/>
            <a:ext cx="0" cy="12"/>
          </a:xfrm>
          <a:prstGeom prst="line">
            <a:avLst/>
          </a:prstGeom>
          <a:noFill/>
          <a:ln w="9525">
            <a:solidFill>
              <a:srgbClr xmlns:mc="http://schemas.openxmlformats.org/markup-compatibility/2006" xmlns:a14="http://schemas.microsoft.com/office/drawing/2010/main" val="000080" mc:Ignorable="a14" a14:legacySpreadsheetColorIndex="18"/>
            </a:solidFill>
            <a:round/>
            <a:headEnd/>
            <a:tailEnd type="triangle" w="med" len="med"/>
          </a:ln>
          <a:extLst>
            <a:ext uri="{909E8E84-426E-40DD-AFC4-6F175D3DCCD1}">
              <a14:hiddenFill xmlns:a14="http://schemas.microsoft.com/office/drawing/2010/main">
                <a:noFill/>
              </a14:hiddenFill>
            </a:ext>
          </a:extLst>
        </xdr:spPr>
      </xdr:sp>
      <xdr:sp macro="" textlink="">
        <xdr:nvSpPr>
          <xdr:cNvPr id="14" name="Line 13"/>
          <xdr:cNvSpPr>
            <a:spLocks noChangeShapeType="1"/>
          </xdr:cNvSpPr>
        </xdr:nvSpPr>
        <xdr:spPr bwMode="auto">
          <a:xfrm>
            <a:off x="107" y="400"/>
            <a:ext cx="0" cy="12"/>
          </a:xfrm>
          <a:prstGeom prst="line">
            <a:avLst/>
          </a:prstGeom>
          <a:noFill/>
          <a:ln w="9525">
            <a:solidFill>
              <a:srgbClr xmlns:mc="http://schemas.openxmlformats.org/markup-compatibility/2006" xmlns:a14="http://schemas.microsoft.com/office/drawing/2010/main" val="000080" mc:Ignorable="a14" a14:legacySpreadsheetColorIndex="18"/>
            </a:solidFill>
            <a:round/>
            <a:headEnd/>
            <a:tailEnd type="triangle" w="med" len="med"/>
          </a:ln>
          <a:extLst>
            <a:ext uri="{909E8E84-426E-40DD-AFC4-6F175D3DCCD1}">
              <a14:hiddenFill xmlns:a14="http://schemas.microsoft.com/office/drawing/2010/main">
                <a:noFill/>
              </a14:hiddenFill>
            </a:ext>
          </a:extLst>
        </xdr:spPr>
      </xdr:sp>
      <xdr:sp macro="" textlink="">
        <xdr:nvSpPr>
          <xdr:cNvPr id="15" name="Line 14"/>
          <xdr:cNvSpPr>
            <a:spLocks noChangeShapeType="1"/>
          </xdr:cNvSpPr>
        </xdr:nvSpPr>
        <xdr:spPr bwMode="auto">
          <a:xfrm>
            <a:off x="87" y="414"/>
            <a:ext cx="41" cy="0"/>
          </a:xfrm>
          <a:prstGeom prst="line">
            <a:avLst/>
          </a:prstGeom>
          <a:noFill/>
          <a:ln w="9525">
            <a:solidFill>
              <a:srgbClr xmlns:mc="http://schemas.openxmlformats.org/markup-compatibility/2006" xmlns:a14="http://schemas.microsoft.com/office/drawing/2010/main" val="000080" mc:Ignorable="a14" a14:legacySpreadsheetColorIndex="18"/>
            </a:solidFill>
            <a:round/>
            <a:headEnd/>
            <a:tailEnd/>
          </a:ln>
          <a:extLst>
            <a:ext uri="{909E8E84-426E-40DD-AFC4-6F175D3DCCD1}">
              <a14:hiddenFill xmlns:a14="http://schemas.microsoft.com/office/drawing/2010/main">
                <a:noFill/>
              </a14:hiddenFill>
            </a:ext>
          </a:extLst>
        </xdr:spPr>
      </xdr:sp>
      <xdr:sp macro="" textlink="">
        <xdr:nvSpPr>
          <xdr:cNvPr id="16" name="Line 15"/>
          <xdr:cNvSpPr>
            <a:spLocks noChangeShapeType="1"/>
          </xdr:cNvSpPr>
        </xdr:nvSpPr>
        <xdr:spPr bwMode="auto">
          <a:xfrm>
            <a:off x="94" y="419"/>
            <a:ext cx="25" cy="0"/>
          </a:xfrm>
          <a:prstGeom prst="line">
            <a:avLst/>
          </a:prstGeom>
          <a:noFill/>
          <a:ln w="9525">
            <a:solidFill>
              <a:srgbClr xmlns:mc="http://schemas.openxmlformats.org/markup-compatibility/2006" xmlns:a14="http://schemas.microsoft.com/office/drawing/2010/main" val="000080" mc:Ignorable="a14" a14:legacySpreadsheetColorIndex="18"/>
            </a:solidFill>
            <a:round/>
            <a:headEnd/>
            <a:tailEnd/>
          </a:ln>
          <a:extLst>
            <a:ext uri="{909E8E84-426E-40DD-AFC4-6F175D3DCCD1}">
              <a14:hiddenFill xmlns:a14="http://schemas.microsoft.com/office/drawing/2010/main">
                <a:noFill/>
              </a14:hiddenFill>
            </a:ext>
          </a:extLst>
        </xdr:spPr>
      </xdr:sp>
      <xdr:sp macro="" textlink="">
        <xdr:nvSpPr>
          <xdr:cNvPr id="17" name="Line 16"/>
          <xdr:cNvSpPr>
            <a:spLocks noChangeShapeType="1"/>
          </xdr:cNvSpPr>
        </xdr:nvSpPr>
        <xdr:spPr bwMode="auto">
          <a:xfrm>
            <a:off x="192" y="281"/>
            <a:ext cx="0" cy="1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sp macro="" textlink="">
        <xdr:nvSpPr>
          <xdr:cNvPr id="18" name="Line 17"/>
          <xdr:cNvSpPr>
            <a:spLocks noChangeShapeType="1"/>
          </xdr:cNvSpPr>
        </xdr:nvSpPr>
        <xdr:spPr bwMode="auto">
          <a:xfrm>
            <a:off x="208" y="282"/>
            <a:ext cx="0" cy="1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sp macro="" textlink="">
        <xdr:nvSpPr>
          <xdr:cNvPr id="19" name="Line 18"/>
          <xdr:cNvSpPr>
            <a:spLocks noChangeShapeType="1"/>
          </xdr:cNvSpPr>
        </xdr:nvSpPr>
        <xdr:spPr bwMode="auto">
          <a:xfrm>
            <a:off x="224" y="282"/>
            <a:ext cx="0" cy="1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sp macro="" textlink="">
        <xdr:nvSpPr>
          <xdr:cNvPr id="20" name="Line 19"/>
          <xdr:cNvSpPr>
            <a:spLocks noChangeShapeType="1"/>
          </xdr:cNvSpPr>
        </xdr:nvSpPr>
        <xdr:spPr bwMode="auto">
          <a:xfrm>
            <a:off x="240" y="282"/>
            <a:ext cx="0" cy="1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sp macro="" textlink="">
        <xdr:nvSpPr>
          <xdr:cNvPr id="21" name="Line 20"/>
          <xdr:cNvSpPr>
            <a:spLocks noChangeShapeType="1"/>
          </xdr:cNvSpPr>
        </xdr:nvSpPr>
        <xdr:spPr bwMode="auto">
          <a:xfrm>
            <a:off x="256" y="282"/>
            <a:ext cx="0" cy="1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sp macro="" textlink="">
        <xdr:nvSpPr>
          <xdr:cNvPr id="22" name="Line 21"/>
          <xdr:cNvSpPr>
            <a:spLocks noChangeShapeType="1"/>
          </xdr:cNvSpPr>
        </xdr:nvSpPr>
        <xdr:spPr bwMode="auto">
          <a:xfrm>
            <a:off x="272" y="282"/>
            <a:ext cx="0" cy="1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sp macro="" textlink="">
        <xdr:nvSpPr>
          <xdr:cNvPr id="23" name="Line 22"/>
          <xdr:cNvSpPr>
            <a:spLocks noChangeShapeType="1"/>
          </xdr:cNvSpPr>
        </xdr:nvSpPr>
        <xdr:spPr bwMode="auto">
          <a:xfrm>
            <a:off x="288" y="282"/>
            <a:ext cx="0" cy="1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sp macro="" textlink="">
        <xdr:nvSpPr>
          <xdr:cNvPr id="24" name="Line 23"/>
          <xdr:cNvSpPr>
            <a:spLocks noChangeShapeType="1"/>
          </xdr:cNvSpPr>
        </xdr:nvSpPr>
        <xdr:spPr bwMode="auto">
          <a:xfrm>
            <a:off x="304" y="282"/>
            <a:ext cx="0" cy="1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sp macro="" textlink="">
        <xdr:nvSpPr>
          <xdr:cNvPr id="25" name="Line 24"/>
          <xdr:cNvSpPr>
            <a:spLocks noChangeShapeType="1"/>
          </xdr:cNvSpPr>
        </xdr:nvSpPr>
        <xdr:spPr bwMode="auto">
          <a:xfrm>
            <a:off x="320" y="282"/>
            <a:ext cx="0" cy="1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sp macro="" textlink="">
        <xdr:nvSpPr>
          <xdr:cNvPr id="26" name="Line 25"/>
          <xdr:cNvSpPr>
            <a:spLocks noChangeShapeType="1"/>
          </xdr:cNvSpPr>
        </xdr:nvSpPr>
        <xdr:spPr bwMode="auto">
          <a:xfrm>
            <a:off x="336" y="282"/>
            <a:ext cx="0" cy="1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sp macro="" textlink="">
        <xdr:nvSpPr>
          <xdr:cNvPr id="27" name="Line 26"/>
          <xdr:cNvSpPr>
            <a:spLocks noChangeShapeType="1"/>
          </xdr:cNvSpPr>
        </xdr:nvSpPr>
        <xdr:spPr bwMode="auto">
          <a:xfrm>
            <a:off x="352" y="282"/>
            <a:ext cx="0" cy="1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sp macro="" textlink="">
        <xdr:nvSpPr>
          <xdr:cNvPr id="28" name="Line 27"/>
          <xdr:cNvSpPr>
            <a:spLocks noChangeShapeType="1"/>
          </xdr:cNvSpPr>
        </xdr:nvSpPr>
        <xdr:spPr bwMode="auto">
          <a:xfrm>
            <a:off x="368" y="282"/>
            <a:ext cx="0" cy="1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sp macro="" textlink="">
        <xdr:nvSpPr>
          <xdr:cNvPr id="29" name="Line 28"/>
          <xdr:cNvSpPr>
            <a:spLocks noChangeShapeType="1"/>
          </xdr:cNvSpPr>
        </xdr:nvSpPr>
        <xdr:spPr bwMode="auto">
          <a:xfrm>
            <a:off x="384" y="282"/>
            <a:ext cx="0" cy="1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sp macro="" textlink="">
        <xdr:nvSpPr>
          <xdr:cNvPr id="30" name="Line 29"/>
          <xdr:cNvSpPr>
            <a:spLocks noChangeShapeType="1"/>
          </xdr:cNvSpPr>
        </xdr:nvSpPr>
        <xdr:spPr bwMode="auto">
          <a:xfrm>
            <a:off x="400" y="282"/>
            <a:ext cx="0" cy="1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sp macro="" textlink="">
        <xdr:nvSpPr>
          <xdr:cNvPr id="31" name="Line 30"/>
          <xdr:cNvSpPr>
            <a:spLocks noChangeShapeType="1"/>
          </xdr:cNvSpPr>
        </xdr:nvSpPr>
        <xdr:spPr bwMode="auto">
          <a:xfrm>
            <a:off x="416" y="282"/>
            <a:ext cx="0" cy="1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sp macro="" textlink="">
        <xdr:nvSpPr>
          <xdr:cNvPr id="32" name="Line 31"/>
          <xdr:cNvSpPr>
            <a:spLocks noChangeShapeType="1"/>
          </xdr:cNvSpPr>
        </xdr:nvSpPr>
        <xdr:spPr bwMode="auto">
          <a:xfrm>
            <a:off x="432" y="282"/>
            <a:ext cx="0" cy="1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sp macro="" textlink="">
        <xdr:nvSpPr>
          <xdr:cNvPr id="33" name="Line 32"/>
          <xdr:cNvSpPr>
            <a:spLocks noChangeShapeType="1"/>
          </xdr:cNvSpPr>
        </xdr:nvSpPr>
        <xdr:spPr bwMode="auto">
          <a:xfrm>
            <a:off x="448" y="282"/>
            <a:ext cx="0" cy="1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sp macro="" textlink="">
        <xdr:nvSpPr>
          <xdr:cNvPr id="34" name="Text Box 33"/>
          <xdr:cNvSpPr txBox="1">
            <a:spLocks noChangeArrowheads="1"/>
          </xdr:cNvSpPr>
        </xdr:nvSpPr>
        <xdr:spPr bwMode="auto">
          <a:xfrm>
            <a:off x="202" y="339"/>
            <a:ext cx="58" cy="2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32004" rIns="0" bIns="0" anchor="t" upright="1"/>
          <a:lstStyle/>
          <a:p>
            <a:pPr algn="l" rtl="0">
              <a:defRPr sz="1000"/>
            </a:pPr>
            <a:r>
              <a:rPr lang="it-IT" sz="1000" b="0" i="0" u="none" strike="noStrike" baseline="0">
                <a:solidFill>
                  <a:srgbClr val="000000"/>
                </a:solidFill>
                <a:latin typeface="Palatino Linotype"/>
              </a:rPr>
              <a:t>Strato A </a:t>
            </a:r>
          </a:p>
        </xdr:txBody>
      </xdr:sp>
      <xdr:sp macro="" textlink="">
        <xdr:nvSpPr>
          <xdr:cNvPr id="35" name="Text Box 34"/>
          <xdr:cNvSpPr txBox="1">
            <a:spLocks noChangeArrowheads="1"/>
          </xdr:cNvSpPr>
        </xdr:nvSpPr>
        <xdr:spPr bwMode="auto">
          <a:xfrm>
            <a:off x="209" y="462"/>
            <a:ext cx="58" cy="2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32004" rIns="0" bIns="0" anchor="t" upright="1"/>
          <a:lstStyle/>
          <a:p>
            <a:pPr algn="l" rtl="0">
              <a:defRPr sz="1000"/>
            </a:pPr>
            <a:r>
              <a:rPr lang="it-IT" sz="1000" b="0" i="0" u="none" strike="noStrike" baseline="0">
                <a:solidFill>
                  <a:srgbClr val="000000"/>
                </a:solidFill>
                <a:latin typeface="Palatino Linotype"/>
              </a:rPr>
              <a:t>Strato B </a:t>
            </a:r>
          </a:p>
        </xdr:txBody>
      </xdr:sp>
      <xdr:sp macro="" textlink="">
        <xdr:nvSpPr>
          <xdr:cNvPr id="36" name="Line 35"/>
          <xdr:cNvSpPr>
            <a:spLocks noChangeShapeType="1"/>
          </xdr:cNvSpPr>
        </xdr:nvSpPr>
        <xdr:spPr bwMode="auto">
          <a:xfrm>
            <a:off x="133" y="302"/>
            <a:ext cx="0" cy="1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type="arrow" w="sm" len="sm"/>
            <a:tailEnd type="arrow" w="sm" len="sm"/>
          </a:ln>
          <a:extLst>
            <a:ext uri="{909E8E84-426E-40DD-AFC4-6F175D3DCCD1}">
              <a14:hiddenFill xmlns:a14="http://schemas.microsoft.com/office/drawing/2010/main">
                <a:noFill/>
              </a14:hiddenFill>
            </a:ext>
          </a:extLst>
        </xdr:spPr>
      </xdr:sp>
      <xdr:sp macro="" textlink="">
        <xdr:nvSpPr>
          <xdr:cNvPr id="37" name="Text Box 36"/>
          <xdr:cNvSpPr txBox="1">
            <a:spLocks noChangeArrowheads="1"/>
          </xdr:cNvSpPr>
        </xdr:nvSpPr>
        <xdr:spPr bwMode="auto">
          <a:xfrm>
            <a:off x="127" y="343"/>
            <a:ext cx="21" cy="22"/>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32004" rIns="0" bIns="0" anchor="t" upright="1"/>
          <a:lstStyle/>
          <a:p>
            <a:pPr algn="l" rtl="0">
              <a:defRPr sz="1000"/>
            </a:pPr>
            <a:r>
              <a:rPr lang="it-IT" sz="1000" b="0" i="0" u="none" strike="noStrike" baseline="0">
                <a:solidFill>
                  <a:srgbClr val="000000"/>
                </a:solidFill>
                <a:latin typeface="Palatino Linotype"/>
              </a:rPr>
              <a:t>H</a:t>
            </a:r>
          </a:p>
        </xdr:txBody>
      </xdr:sp>
      <xdr:sp macro="" textlink="">
        <xdr:nvSpPr>
          <xdr:cNvPr id="38" name="Line 37"/>
          <xdr:cNvSpPr>
            <a:spLocks noChangeShapeType="1"/>
          </xdr:cNvSpPr>
        </xdr:nvSpPr>
        <xdr:spPr bwMode="auto">
          <a:xfrm>
            <a:off x="133" y="411"/>
            <a:ext cx="0" cy="147"/>
          </a:xfrm>
          <a:prstGeom prst="line">
            <a:avLst/>
          </a:prstGeom>
          <a:noFill/>
          <a:ln w="9525">
            <a:solidFill>
              <a:srgbClr xmlns:mc="http://schemas.openxmlformats.org/markup-compatibility/2006" xmlns:a14="http://schemas.microsoft.com/office/drawing/2010/main" val="000000" mc:Ignorable="a14" a14:legacySpreadsheetColorIndex="64"/>
            </a:solidFill>
            <a:round/>
            <a:headEnd type="arrow" w="sm" len="sm"/>
            <a:tailEnd type="arrow" w="sm" len="sm"/>
          </a:ln>
          <a:extLst>
            <a:ext uri="{909E8E84-426E-40DD-AFC4-6F175D3DCCD1}">
              <a14:hiddenFill xmlns:a14="http://schemas.microsoft.com/office/drawing/2010/main">
                <a:noFill/>
              </a14:hiddenFill>
            </a:ext>
          </a:extLst>
        </xdr:spPr>
      </xdr:sp>
      <xdr:sp macro="" textlink="">
        <xdr:nvSpPr>
          <xdr:cNvPr id="39" name="Text Box 38"/>
          <xdr:cNvSpPr txBox="1">
            <a:spLocks noChangeArrowheads="1"/>
          </xdr:cNvSpPr>
        </xdr:nvSpPr>
        <xdr:spPr bwMode="auto">
          <a:xfrm>
            <a:off x="126" y="465"/>
            <a:ext cx="21" cy="22"/>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32004" rIns="0" bIns="0" anchor="t" upright="1"/>
          <a:lstStyle/>
          <a:p>
            <a:pPr algn="l" rtl="0">
              <a:defRPr sz="1000"/>
            </a:pPr>
            <a:r>
              <a:rPr lang="it-IT" sz="1000" b="0" i="0" u="none" strike="noStrike" baseline="0">
                <a:solidFill>
                  <a:srgbClr val="000000"/>
                </a:solidFill>
                <a:latin typeface="Palatino Linotype"/>
              </a:rPr>
              <a:t>d</a:t>
            </a:r>
          </a:p>
        </xdr:txBody>
      </xdr:sp>
      <xdr:sp macro="" textlink="">
        <xdr:nvSpPr>
          <xdr:cNvPr id="40" name="Line 39"/>
          <xdr:cNvSpPr>
            <a:spLocks noChangeShapeType="1"/>
          </xdr:cNvSpPr>
        </xdr:nvSpPr>
        <xdr:spPr bwMode="auto">
          <a:xfrm>
            <a:off x="78" y="303"/>
            <a:ext cx="0" cy="255"/>
          </a:xfrm>
          <a:prstGeom prst="line">
            <a:avLst/>
          </a:prstGeom>
          <a:noFill/>
          <a:ln w="9525">
            <a:solidFill>
              <a:srgbClr xmlns:mc="http://schemas.openxmlformats.org/markup-compatibility/2006" xmlns:a14="http://schemas.microsoft.com/office/drawing/2010/main" val="000000" mc:Ignorable="a14" a14:legacySpreadsheetColorIndex="64"/>
            </a:solidFill>
            <a:round/>
            <a:headEnd type="arrow" w="sm" len="sm"/>
            <a:tailEnd type="arrow" w="sm" len="sm"/>
          </a:ln>
          <a:extLst>
            <a:ext uri="{909E8E84-426E-40DD-AFC4-6F175D3DCCD1}">
              <a14:hiddenFill xmlns:a14="http://schemas.microsoft.com/office/drawing/2010/main">
                <a:noFill/>
              </a14:hiddenFill>
            </a:ext>
          </a:extLst>
        </xdr:spPr>
      </xdr:sp>
      <xdr:sp macro="" textlink="">
        <xdr:nvSpPr>
          <xdr:cNvPr id="41" name="Text Box 40"/>
          <xdr:cNvSpPr txBox="1">
            <a:spLocks noChangeArrowheads="1"/>
          </xdr:cNvSpPr>
        </xdr:nvSpPr>
        <xdr:spPr bwMode="auto">
          <a:xfrm>
            <a:off x="73" y="414"/>
            <a:ext cx="21" cy="22"/>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32004" rIns="0" bIns="0" anchor="t" upright="1"/>
          <a:lstStyle/>
          <a:p>
            <a:pPr algn="l" rtl="0">
              <a:defRPr sz="1000"/>
            </a:pPr>
            <a:r>
              <a:rPr lang="it-IT" sz="1000" b="0" i="0" u="none" strike="noStrike" baseline="0">
                <a:solidFill>
                  <a:srgbClr val="000000"/>
                </a:solidFill>
                <a:latin typeface="Palatino Linotype"/>
              </a:rPr>
              <a:t>L</a:t>
            </a:r>
          </a:p>
        </xdr:txBody>
      </xdr:sp>
      <xdr:sp macro="" textlink="">
        <xdr:nvSpPr>
          <xdr:cNvPr id="42" name="Text Box 41"/>
          <xdr:cNvSpPr txBox="1">
            <a:spLocks noChangeArrowheads="1"/>
          </xdr:cNvSpPr>
        </xdr:nvSpPr>
        <xdr:spPr bwMode="auto">
          <a:xfrm>
            <a:off x="276" y="345"/>
            <a:ext cx="32" cy="22"/>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32004" rIns="0" bIns="0" anchor="t" upright="1"/>
          <a:lstStyle/>
          <a:p>
            <a:pPr algn="l" rtl="0">
              <a:defRPr sz="1000"/>
            </a:pPr>
            <a:r>
              <a:rPr lang="it-IT" sz="1000" b="0" i="0" u="none" strike="noStrike" baseline="0">
                <a:solidFill>
                  <a:srgbClr val="000000"/>
                </a:solidFill>
                <a:latin typeface="Palatino Linotype"/>
              </a:rPr>
              <a:t>H</a:t>
            </a:r>
            <a:r>
              <a:rPr lang="it-IT" sz="1000" b="0" i="0" u="none" strike="noStrike" baseline="-25000">
                <a:solidFill>
                  <a:srgbClr val="000000"/>
                </a:solidFill>
                <a:latin typeface="Palatino Linotype"/>
              </a:rPr>
              <a:t>A</a:t>
            </a:r>
          </a:p>
        </xdr:txBody>
      </xdr:sp>
      <xdr:sp macro="" textlink="">
        <xdr:nvSpPr>
          <xdr:cNvPr id="43" name="Line 42"/>
          <xdr:cNvSpPr>
            <a:spLocks noChangeShapeType="1"/>
          </xdr:cNvSpPr>
        </xdr:nvSpPr>
        <xdr:spPr bwMode="auto">
          <a:xfrm>
            <a:off x="272" y="302"/>
            <a:ext cx="0" cy="81"/>
          </a:xfrm>
          <a:prstGeom prst="line">
            <a:avLst/>
          </a:prstGeom>
          <a:noFill/>
          <a:ln w="9525">
            <a:solidFill>
              <a:srgbClr xmlns:mc="http://schemas.openxmlformats.org/markup-compatibility/2006" xmlns:a14="http://schemas.microsoft.com/office/drawing/2010/main" val="000000" mc:Ignorable="a14" a14:legacySpreadsheetColorIndex="64"/>
            </a:solidFill>
            <a:round/>
            <a:headEnd type="arrow" w="sm" len="sm"/>
            <a:tailEnd type="arrow" w="sm" len="sm"/>
          </a:ln>
          <a:extLst>
            <a:ext uri="{909E8E84-426E-40DD-AFC4-6F175D3DCCD1}">
              <a14:hiddenFill xmlns:a14="http://schemas.microsoft.com/office/drawing/2010/main">
                <a:noFill/>
              </a14:hiddenFill>
            </a:ext>
          </a:extLst>
        </xdr:spPr>
      </xdr:sp>
      <xdr:sp macro="" textlink="">
        <xdr:nvSpPr>
          <xdr:cNvPr id="44" name="Text Box 43"/>
          <xdr:cNvSpPr txBox="1">
            <a:spLocks noChangeArrowheads="1"/>
          </xdr:cNvSpPr>
        </xdr:nvSpPr>
        <xdr:spPr bwMode="auto">
          <a:xfrm>
            <a:off x="240" y="258"/>
            <a:ext cx="23" cy="24"/>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32004" rIns="0" bIns="0" anchor="t" upright="1"/>
          <a:lstStyle/>
          <a:p>
            <a:pPr algn="l" rtl="0">
              <a:defRPr sz="1000"/>
            </a:pPr>
            <a:r>
              <a:rPr lang="it-IT" sz="1000" b="0" i="0" u="none" strike="noStrike" baseline="0">
                <a:solidFill>
                  <a:srgbClr val="000000"/>
                </a:solidFill>
                <a:latin typeface="Palatino Linotype"/>
              </a:rPr>
              <a:t>q</a:t>
            </a:r>
            <a:r>
              <a:rPr lang="it-IT" sz="1000" b="0" i="0" u="none" strike="noStrike" baseline="-25000">
                <a:solidFill>
                  <a:srgbClr val="000000"/>
                </a:solidFill>
                <a:latin typeface="Palatino Linotype"/>
              </a:rPr>
              <a:t>k</a:t>
            </a:r>
          </a:p>
        </xdr:txBody>
      </xdr:sp>
      <xdr:sp macro="" textlink="">
        <xdr:nvSpPr>
          <xdr:cNvPr id="45" name="Text Box 44"/>
          <xdr:cNvSpPr txBox="1">
            <a:spLocks noChangeArrowheads="1"/>
          </xdr:cNvSpPr>
        </xdr:nvSpPr>
        <xdr:spPr bwMode="auto">
          <a:xfrm>
            <a:off x="220" y="308"/>
            <a:ext cx="21" cy="2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it-IT" sz="1000" b="0" i="0" u="none" strike="noStrike" baseline="0">
                <a:solidFill>
                  <a:srgbClr val="000000"/>
                </a:solidFill>
                <a:latin typeface="Symbol"/>
              </a:rPr>
              <a:t>b</a:t>
            </a:r>
          </a:p>
        </xdr:txBody>
      </xdr:sp>
      <xdr:sp macro="" textlink="">
        <xdr:nvSpPr>
          <xdr:cNvPr id="46" name="Line 45"/>
          <xdr:cNvSpPr>
            <a:spLocks noChangeShapeType="1"/>
          </xdr:cNvSpPr>
        </xdr:nvSpPr>
        <xdr:spPr bwMode="auto">
          <a:xfrm>
            <a:off x="158" y="298"/>
            <a:ext cx="0" cy="2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7" name="Line 46"/>
          <xdr:cNvSpPr>
            <a:spLocks noChangeShapeType="1"/>
          </xdr:cNvSpPr>
        </xdr:nvSpPr>
        <xdr:spPr bwMode="auto">
          <a:xfrm flipH="1">
            <a:off x="154" y="300"/>
            <a:ext cx="8"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8" name="Line 47"/>
          <xdr:cNvSpPr>
            <a:spLocks noChangeShapeType="1"/>
          </xdr:cNvSpPr>
        </xdr:nvSpPr>
        <xdr:spPr bwMode="auto">
          <a:xfrm flipH="1">
            <a:off x="154" y="318"/>
            <a:ext cx="8"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9" name="Text Box 48"/>
          <xdr:cNvSpPr txBox="1">
            <a:spLocks noChangeArrowheads="1"/>
          </xdr:cNvSpPr>
        </xdr:nvSpPr>
        <xdr:spPr bwMode="auto">
          <a:xfrm>
            <a:off x="158" y="297"/>
            <a:ext cx="21" cy="2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32004" rIns="0" bIns="0" anchor="t" upright="1"/>
          <a:lstStyle/>
          <a:p>
            <a:pPr algn="l" rtl="0">
              <a:defRPr sz="1000"/>
            </a:pPr>
            <a:r>
              <a:rPr lang="it-IT" sz="1000" b="0" i="0" u="none" strike="noStrike" baseline="0">
                <a:solidFill>
                  <a:srgbClr val="000000"/>
                </a:solidFill>
                <a:latin typeface="Palatino Linotype"/>
              </a:rPr>
              <a:t>a</a:t>
            </a:r>
          </a:p>
        </xdr:txBody>
      </xdr:sp>
      <xdr:sp macro="" textlink="">
        <xdr:nvSpPr>
          <xdr:cNvPr id="50" name="Line 49"/>
          <xdr:cNvSpPr>
            <a:spLocks noChangeShapeType="1"/>
          </xdr:cNvSpPr>
        </xdr:nvSpPr>
        <xdr:spPr bwMode="auto">
          <a:xfrm>
            <a:off x="346" y="296"/>
            <a:ext cx="0" cy="27"/>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1" name="Text Box 50"/>
          <xdr:cNvSpPr txBox="1">
            <a:spLocks noChangeArrowheads="1"/>
          </xdr:cNvSpPr>
        </xdr:nvSpPr>
        <xdr:spPr bwMode="auto">
          <a:xfrm>
            <a:off x="348" y="300"/>
            <a:ext cx="35" cy="2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32004" rIns="0" bIns="0" anchor="t" upright="1"/>
          <a:lstStyle/>
          <a:p>
            <a:pPr algn="l" rtl="0">
              <a:defRPr sz="1000"/>
            </a:pPr>
            <a:r>
              <a:rPr lang="it-IT" sz="1000" b="0" i="0" u="none" strike="noStrike" baseline="0">
                <a:solidFill>
                  <a:srgbClr val="000000"/>
                </a:solidFill>
                <a:latin typeface="Palatino Linotype"/>
              </a:rPr>
              <a:t>Zw</a:t>
            </a:r>
          </a:p>
        </xdr:txBody>
      </xdr:sp>
    </xdr:grpSp>
    <xdr:clientData/>
  </xdr:twoCellAnchor>
  <xdr:oneCellAnchor>
    <xdr:from>
      <xdr:col>0</xdr:col>
      <xdr:colOff>9525</xdr:colOff>
      <xdr:row>60</xdr:row>
      <xdr:rowOff>66675</xdr:rowOff>
    </xdr:from>
    <xdr:ext cx="2386359" cy="631263"/>
    <mc:AlternateContent xmlns:mc="http://schemas.openxmlformats.org/markup-compatibility/2006" xmlns:a14="http://schemas.microsoft.com/office/drawing/2010/main">
      <mc:Choice Requires="a14">
        <xdr:sp macro="" textlink="">
          <xdr:nvSpPr>
            <xdr:cNvPr id="71" name="CasellaDiTesto 70"/>
            <xdr:cNvSpPr txBox="1"/>
          </xdr:nvSpPr>
          <xdr:spPr>
            <a:xfrm>
              <a:off x="9525" y="12344400"/>
              <a:ext cx="2386359" cy="63126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
                      <m:sSubPr>
                        <m:ctrlPr>
                          <a:rPr lang="it-IT" sz="1100" i="1">
                            <a:latin typeface="Cambria Math" panose="02040503050406030204" pitchFamily="18" charset="0"/>
                          </a:rPr>
                        </m:ctrlPr>
                      </m:sSubPr>
                      <m:e>
                        <m:r>
                          <m:rPr>
                            <m:sty m:val="p"/>
                          </m:rPr>
                          <a:rPr lang="it-IT" sz="1100" b="0" i="0">
                            <a:latin typeface="Cambria Math" panose="02040503050406030204" pitchFamily="18" charset="0"/>
                          </a:rPr>
                          <m:t>K</m:t>
                        </m:r>
                      </m:e>
                      <m:sub>
                        <m:r>
                          <m:rPr>
                            <m:sty m:val="p"/>
                          </m:rPr>
                          <a:rPr lang="it-IT" sz="1100" b="0" i="0">
                            <a:latin typeface="Cambria Math" panose="02040503050406030204" pitchFamily="18" charset="0"/>
                          </a:rPr>
                          <m:t>A</m:t>
                        </m:r>
                      </m:sub>
                    </m:sSub>
                    <m:r>
                      <a:rPr lang="it-IT" sz="1100" b="0" i="0">
                        <a:latin typeface="Cambria Math" panose="02040503050406030204" pitchFamily="18" charset="0"/>
                      </a:rPr>
                      <m:t>=</m:t>
                    </m:r>
                    <m:f>
                      <m:fPr>
                        <m:ctrlPr>
                          <a:rPr lang="it-IT" sz="1100" b="0" i="1">
                            <a:latin typeface="Cambria Math" panose="02040503050406030204" pitchFamily="18" charset="0"/>
                          </a:rPr>
                        </m:ctrlPr>
                      </m:fPr>
                      <m:num>
                        <m:sSup>
                          <m:sSupPr>
                            <m:ctrlPr>
                              <a:rPr lang="it-IT" sz="1100" b="0" i="1">
                                <a:latin typeface="Cambria Math" panose="02040503050406030204" pitchFamily="18" charset="0"/>
                              </a:rPr>
                            </m:ctrlPr>
                          </m:sSupPr>
                          <m:e>
                            <m:r>
                              <m:rPr>
                                <m:sty m:val="p"/>
                              </m:rPr>
                              <a:rPr lang="it-IT" sz="1100" b="0" i="0">
                                <a:latin typeface="Cambria Math" panose="02040503050406030204" pitchFamily="18" charset="0"/>
                              </a:rPr>
                              <m:t>cos</m:t>
                            </m:r>
                          </m:e>
                          <m:sup>
                            <m:r>
                              <a:rPr lang="it-IT" sz="1100" b="0" i="0">
                                <a:latin typeface="Cambria Math" panose="02040503050406030204" pitchFamily="18" charset="0"/>
                              </a:rPr>
                              <m:t>2</m:t>
                            </m:r>
                          </m:sup>
                        </m:sSup>
                        <m:r>
                          <m:rPr>
                            <m:sty m:val="p"/>
                          </m:rPr>
                          <a:rPr lang="it-IT" sz="1100" b="0" i="0">
                            <a:latin typeface="Cambria Math" panose="02040503050406030204" pitchFamily="18" charset="0"/>
                            <a:ea typeface="Cambria Math" panose="02040503050406030204" pitchFamily="18" charset="0"/>
                          </a:rPr>
                          <m:t>φ</m:t>
                        </m:r>
                      </m:num>
                      <m:den>
                        <m:r>
                          <m:rPr>
                            <m:sty m:val="p"/>
                          </m:rPr>
                          <a:rPr lang="it-IT" sz="1100" b="0" i="0">
                            <a:latin typeface="Cambria Math" panose="02040503050406030204" pitchFamily="18" charset="0"/>
                          </a:rPr>
                          <m:t>cos</m:t>
                        </m:r>
                        <m:r>
                          <m:rPr>
                            <m:sty m:val="p"/>
                          </m:rPr>
                          <a:rPr lang="it-IT" sz="1100" b="0" i="0">
                            <a:latin typeface="Cambria Math" panose="02040503050406030204" pitchFamily="18" charset="0"/>
                            <a:ea typeface="Cambria Math" panose="02040503050406030204" pitchFamily="18" charset="0"/>
                          </a:rPr>
                          <m:t>δ</m:t>
                        </m:r>
                        <m:r>
                          <a:rPr lang="it-IT" sz="1100" b="0" i="0">
                            <a:latin typeface="Cambria Math" panose="02040503050406030204" pitchFamily="18" charset="0"/>
                            <a:ea typeface="Cambria Math" panose="02040503050406030204" pitchFamily="18" charset="0"/>
                          </a:rPr>
                          <m:t>∙</m:t>
                        </m:r>
                        <m:sSup>
                          <m:sSupPr>
                            <m:ctrlPr>
                              <a:rPr lang="it-IT" sz="1100" b="0" i="1">
                                <a:latin typeface="Cambria Math" panose="02040503050406030204" pitchFamily="18" charset="0"/>
                                <a:ea typeface="Cambria Math" panose="02040503050406030204" pitchFamily="18" charset="0"/>
                              </a:rPr>
                            </m:ctrlPr>
                          </m:sSupPr>
                          <m:e>
                            <m:d>
                              <m:dPr>
                                <m:begChr m:val="["/>
                                <m:endChr m:val="]"/>
                                <m:ctrlPr>
                                  <a:rPr lang="it-IT" sz="1100" b="0" i="1">
                                    <a:solidFill>
                                      <a:schemeClr val="tx1"/>
                                    </a:solidFill>
                                    <a:effectLst/>
                                    <a:latin typeface="Cambria Math" panose="02040503050406030204" pitchFamily="18" charset="0"/>
                                    <a:ea typeface="+mn-ea"/>
                                    <a:cs typeface="+mn-cs"/>
                                  </a:rPr>
                                </m:ctrlPr>
                              </m:dPr>
                              <m:e>
                                <m:r>
                                  <a:rPr lang="it-IT" sz="1100" b="0" i="0">
                                    <a:solidFill>
                                      <a:schemeClr val="tx1"/>
                                    </a:solidFill>
                                    <a:effectLst/>
                                    <a:latin typeface="Cambria Math" panose="02040503050406030204" pitchFamily="18" charset="0"/>
                                    <a:ea typeface="+mn-ea"/>
                                    <a:cs typeface="+mn-cs"/>
                                  </a:rPr>
                                  <m:t>1+</m:t>
                                </m:r>
                                <m:rad>
                                  <m:radPr>
                                    <m:degHide m:val="on"/>
                                    <m:ctrlPr>
                                      <a:rPr lang="it-IT" sz="1100" b="0" i="1">
                                        <a:solidFill>
                                          <a:schemeClr val="tx1"/>
                                        </a:solidFill>
                                        <a:effectLst/>
                                        <a:latin typeface="Cambria Math" panose="02040503050406030204" pitchFamily="18" charset="0"/>
                                        <a:ea typeface="+mn-ea"/>
                                        <a:cs typeface="+mn-cs"/>
                                      </a:rPr>
                                    </m:ctrlPr>
                                  </m:radPr>
                                  <m:deg/>
                                  <m:e>
                                    <m:f>
                                      <m:fPr>
                                        <m:ctrlPr>
                                          <a:rPr lang="it-IT" sz="1100" b="0" i="1">
                                            <a:solidFill>
                                              <a:schemeClr val="tx1"/>
                                            </a:solidFill>
                                            <a:effectLst/>
                                            <a:latin typeface="Cambria Math" panose="02040503050406030204" pitchFamily="18" charset="0"/>
                                            <a:ea typeface="+mn-ea"/>
                                            <a:cs typeface="+mn-cs"/>
                                          </a:rPr>
                                        </m:ctrlPr>
                                      </m:fPr>
                                      <m:num>
                                        <m:r>
                                          <m:rPr>
                                            <m:sty m:val="p"/>
                                          </m:rPr>
                                          <a:rPr lang="it-IT" sz="1100" b="0" i="0">
                                            <a:solidFill>
                                              <a:schemeClr val="tx1"/>
                                            </a:solidFill>
                                            <a:effectLst/>
                                            <a:latin typeface="Cambria Math" panose="02040503050406030204" pitchFamily="18" charset="0"/>
                                            <a:ea typeface="+mn-ea"/>
                                            <a:cs typeface="+mn-cs"/>
                                          </a:rPr>
                                          <m:t>sen</m:t>
                                        </m:r>
                                        <m:d>
                                          <m:dPr>
                                            <m:ctrlPr>
                                              <a:rPr lang="it-IT" sz="1100" b="0" i="1">
                                                <a:solidFill>
                                                  <a:schemeClr val="tx1"/>
                                                </a:solidFill>
                                                <a:effectLst/>
                                                <a:latin typeface="Cambria Math" panose="02040503050406030204" pitchFamily="18" charset="0"/>
                                                <a:ea typeface="+mn-ea"/>
                                                <a:cs typeface="+mn-cs"/>
                                              </a:rPr>
                                            </m:ctrlPr>
                                          </m:dPr>
                                          <m:e>
                                            <m:r>
                                              <m:rPr>
                                                <m:sty m:val="p"/>
                                              </m:rPr>
                                              <a:rPr lang="it-IT" sz="1100" b="0" i="0">
                                                <a:solidFill>
                                                  <a:schemeClr val="tx1"/>
                                                </a:solidFill>
                                                <a:effectLst/>
                                                <a:latin typeface="Cambria Math" panose="02040503050406030204" pitchFamily="18" charset="0"/>
                                                <a:ea typeface="+mn-ea"/>
                                                <a:cs typeface="+mn-cs"/>
                                              </a:rPr>
                                              <m:t>δ</m:t>
                                            </m:r>
                                            <m:r>
                                              <a:rPr lang="it-IT" sz="1100" b="0" i="0">
                                                <a:solidFill>
                                                  <a:schemeClr val="tx1"/>
                                                </a:solidFill>
                                                <a:effectLst/>
                                                <a:latin typeface="Cambria Math" panose="02040503050406030204" pitchFamily="18" charset="0"/>
                                                <a:ea typeface="+mn-ea"/>
                                                <a:cs typeface="+mn-cs"/>
                                              </a:rPr>
                                              <m:t>+</m:t>
                                            </m:r>
                                            <m:r>
                                              <m:rPr>
                                                <m:sty m:val="p"/>
                                              </m:rPr>
                                              <a:rPr lang="it-IT" sz="1100" b="0" i="0">
                                                <a:solidFill>
                                                  <a:schemeClr val="tx1"/>
                                                </a:solidFill>
                                                <a:effectLst/>
                                                <a:latin typeface="Cambria Math" panose="02040503050406030204" pitchFamily="18" charset="0"/>
                                                <a:ea typeface="+mn-ea"/>
                                                <a:cs typeface="+mn-cs"/>
                                              </a:rPr>
                                              <m:t>φ</m:t>
                                            </m:r>
                                          </m:e>
                                        </m:d>
                                        <m:r>
                                          <a:rPr lang="it-IT" sz="1100" b="0" i="0">
                                            <a:solidFill>
                                              <a:schemeClr val="tx1"/>
                                            </a:solidFill>
                                            <a:effectLst/>
                                            <a:latin typeface="Cambria Math" panose="02040503050406030204" pitchFamily="18" charset="0"/>
                                            <a:ea typeface="+mn-ea"/>
                                            <a:cs typeface="+mn-cs"/>
                                          </a:rPr>
                                          <m:t>∙</m:t>
                                        </m:r>
                                        <m:r>
                                          <m:rPr>
                                            <m:sty m:val="p"/>
                                          </m:rPr>
                                          <a:rPr lang="it-IT" sz="1100" b="0" i="0">
                                            <a:solidFill>
                                              <a:schemeClr val="tx1"/>
                                            </a:solidFill>
                                            <a:effectLst/>
                                            <a:latin typeface="Cambria Math" panose="02040503050406030204" pitchFamily="18" charset="0"/>
                                            <a:ea typeface="+mn-ea"/>
                                            <a:cs typeface="+mn-cs"/>
                                          </a:rPr>
                                          <m:t>senφ</m:t>
                                        </m:r>
                                      </m:num>
                                      <m:den>
                                        <m:r>
                                          <m:rPr>
                                            <m:sty m:val="p"/>
                                          </m:rPr>
                                          <a:rPr lang="it-IT" sz="1100" b="0" i="0">
                                            <a:solidFill>
                                              <a:schemeClr val="tx1"/>
                                            </a:solidFill>
                                            <a:effectLst/>
                                            <a:latin typeface="Cambria Math" panose="02040503050406030204" pitchFamily="18" charset="0"/>
                                            <a:ea typeface="+mn-ea"/>
                                            <a:cs typeface="+mn-cs"/>
                                          </a:rPr>
                                          <m:t>cosδ</m:t>
                                        </m:r>
                                      </m:den>
                                    </m:f>
                                  </m:e>
                                </m:rad>
                              </m:e>
                            </m:d>
                          </m:e>
                          <m:sup>
                            <m:r>
                              <a:rPr lang="it-IT" sz="1100" b="0" i="0">
                                <a:latin typeface="Cambria Math" panose="02040503050406030204" pitchFamily="18" charset="0"/>
                                <a:ea typeface="Cambria Math" panose="02040503050406030204" pitchFamily="18" charset="0"/>
                              </a:rPr>
                              <m:t>2</m:t>
                            </m:r>
                          </m:sup>
                        </m:sSup>
                      </m:den>
                    </m:f>
                  </m:oMath>
                </m:oMathPara>
              </a14:m>
              <a:endParaRPr lang="it-IT" sz="1100" i="0"/>
            </a:p>
          </xdr:txBody>
        </xdr:sp>
      </mc:Choice>
      <mc:Fallback xmlns="">
        <xdr:sp macro="" textlink="">
          <xdr:nvSpPr>
            <xdr:cNvPr id="71" name="CasellaDiTesto 70"/>
            <xdr:cNvSpPr txBox="1"/>
          </xdr:nvSpPr>
          <xdr:spPr>
            <a:xfrm>
              <a:off x="9525" y="12344400"/>
              <a:ext cx="2386359" cy="63126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lang="it-IT" sz="1100" b="0" i="0">
                  <a:latin typeface="Cambria Math" panose="02040503050406030204" pitchFamily="18" charset="0"/>
                </a:rPr>
                <a:t>K_A=(cos^2</a:t>
              </a:r>
              <a:r>
                <a:rPr lang="it-IT" sz="1100" b="0" i="0">
                  <a:latin typeface="Cambria Math" panose="02040503050406030204" pitchFamily="18" charset="0"/>
                  <a:ea typeface="Cambria Math" panose="02040503050406030204" pitchFamily="18" charset="0"/>
                </a:rPr>
                <a:t> φ)/(</a:t>
              </a:r>
              <a:r>
                <a:rPr lang="it-IT" sz="1100" b="0" i="0">
                  <a:latin typeface="Cambria Math" panose="02040503050406030204" pitchFamily="18" charset="0"/>
                </a:rPr>
                <a:t>cos</a:t>
              </a:r>
              <a:r>
                <a:rPr lang="it-IT" sz="1100" b="0" i="0">
                  <a:latin typeface="Cambria Math" panose="02040503050406030204" pitchFamily="18" charset="0"/>
                  <a:ea typeface="Cambria Math" panose="02040503050406030204" pitchFamily="18" charset="0"/>
                </a:rPr>
                <a:t>δ∙</a:t>
              </a:r>
              <a:r>
                <a:rPr lang="it-IT" sz="1100" b="0" i="0">
                  <a:solidFill>
                    <a:schemeClr val="tx1"/>
                  </a:solidFill>
                  <a:effectLst/>
                  <a:latin typeface="+mn-lt"/>
                  <a:ea typeface="+mn-ea"/>
                  <a:cs typeface="+mn-cs"/>
                </a:rPr>
                <a:t>[1+√((sen(δ+φ)∙senφ)/cosδ)]</a:t>
              </a:r>
              <a:r>
                <a:rPr lang="it-IT" sz="1100" b="0" i="0">
                  <a:solidFill>
                    <a:schemeClr val="tx1"/>
                  </a:solidFill>
                  <a:effectLst/>
                  <a:latin typeface="Cambria Math" panose="02040503050406030204" pitchFamily="18" charset="0"/>
                  <a:ea typeface="Cambria Math" panose="02040503050406030204" pitchFamily="18" charset="0"/>
                  <a:cs typeface="+mn-cs"/>
                </a:rPr>
                <a:t>^</a:t>
              </a:r>
              <a:r>
                <a:rPr lang="it-IT" sz="1100" b="0" i="0">
                  <a:latin typeface="Cambria Math" panose="02040503050406030204" pitchFamily="18" charset="0"/>
                  <a:ea typeface="Cambria Math" panose="02040503050406030204" pitchFamily="18" charset="0"/>
                </a:rPr>
                <a:t>2 )</a:t>
              </a:r>
              <a:endParaRPr lang="it-IT" sz="1100" i="0"/>
            </a:p>
          </xdr:txBody>
        </xdr:sp>
      </mc:Fallback>
    </mc:AlternateContent>
    <xdr:clientData/>
  </xdr:oneCellAnchor>
  <xdr:oneCellAnchor>
    <xdr:from>
      <xdr:col>0</xdr:col>
      <xdr:colOff>0</xdr:colOff>
      <xdr:row>71</xdr:row>
      <xdr:rowOff>19050</xdr:rowOff>
    </xdr:from>
    <xdr:ext cx="2355132" cy="631327"/>
    <mc:AlternateContent xmlns:mc="http://schemas.openxmlformats.org/markup-compatibility/2006" xmlns:a14="http://schemas.microsoft.com/office/drawing/2010/main">
      <mc:Choice Requires="a14">
        <xdr:sp macro="" textlink="">
          <xdr:nvSpPr>
            <xdr:cNvPr id="72" name="CasellaDiTesto 71"/>
            <xdr:cNvSpPr txBox="1"/>
          </xdr:nvSpPr>
          <xdr:spPr>
            <a:xfrm>
              <a:off x="0" y="14392275"/>
              <a:ext cx="2355132" cy="6313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
                      <m:sSubPr>
                        <m:ctrlPr>
                          <a:rPr lang="it-IT" sz="1100" i="1">
                            <a:latin typeface="Cambria Math" panose="02040503050406030204" pitchFamily="18" charset="0"/>
                          </a:rPr>
                        </m:ctrlPr>
                      </m:sSubPr>
                      <m:e>
                        <m:r>
                          <m:rPr>
                            <m:sty m:val="p"/>
                          </m:rPr>
                          <a:rPr lang="it-IT" sz="1100" b="0" i="0">
                            <a:latin typeface="Cambria Math" panose="02040503050406030204" pitchFamily="18" charset="0"/>
                          </a:rPr>
                          <m:t>K</m:t>
                        </m:r>
                      </m:e>
                      <m:sub>
                        <m:r>
                          <m:rPr>
                            <m:sty m:val="p"/>
                          </m:rPr>
                          <a:rPr lang="it-IT" sz="1100" b="0" i="0">
                            <a:latin typeface="Cambria Math" panose="02040503050406030204" pitchFamily="18" charset="0"/>
                          </a:rPr>
                          <m:t>P</m:t>
                        </m:r>
                      </m:sub>
                    </m:sSub>
                    <m:r>
                      <a:rPr lang="it-IT" sz="1100" b="0" i="0">
                        <a:latin typeface="Cambria Math" panose="02040503050406030204" pitchFamily="18" charset="0"/>
                      </a:rPr>
                      <m:t>=</m:t>
                    </m:r>
                    <m:f>
                      <m:fPr>
                        <m:ctrlPr>
                          <a:rPr lang="it-IT" sz="1100" b="0" i="1">
                            <a:latin typeface="Cambria Math" panose="02040503050406030204" pitchFamily="18" charset="0"/>
                          </a:rPr>
                        </m:ctrlPr>
                      </m:fPr>
                      <m:num>
                        <m:sSup>
                          <m:sSupPr>
                            <m:ctrlPr>
                              <a:rPr lang="it-IT" sz="1100" b="0" i="1">
                                <a:latin typeface="Cambria Math" panose="02040503050406030204" pitchFamily="18" charset="0"/>
                              </a:rPr>
                            </m:ctrlPr>
                          </m:sSupPr>
                          <m:e>
                            <m:r>
                              <m:rPr>
                                <m:sty m:val="p"/>
                              </m:rPr>
                              <a:rPr lang="it-IT" sz="1100" b="0" i="0">
                                <a:latin typeface="Cambria Math" panose="02040503050406030204" pitchFamily="18" charset="0"/>
                              </a:rPr>
                              <m:t>cos</m:t>
                            </m:r>
                          </m:e>
                          <m:sup>
                            <m:r>
                              <a:rPr lang="it-IT" sz="1100" b="0" i="0">
                                <a:latin typeface="Cambria Math" panose="02040503050406030204" pitchFamily="18" charset="0"/>
                              </a:rPr>
                              <m:t>2</m:t>
                            </m:r>
                          </m:sup>
                        </m:sSup>
                        <m:r>
                          <m:rPr>
                            <m:sty m:val="p"/>
                          </m:rPr>
                          <a:rPr lang="it-IT" sz="1100" b="0" i="0">
                            <a:latin typeface="Cambria Math" panose="02040503050406030204" pitchFamily="18" charset="0"/>
                            <a:ea typeface="Cambria Math" panose="02040503050406030204" pitchFamily="18" charset="0"/>
                          </a:rPr>
                          <m:t>φ</m:t>
                        </m:r>
                      </m:num>
                      <m:den>
                        <m:r>
                          <m:rPr>
                            <m:sty m:val="p"/>
                          </m:rPr>
                          <a:rPr lang="it-IT" sz="1100" b="0" i="0">
                            <a:latin typeface="Cambria Math" panose="02040503050406030204" pitchFamily="18" charset="0"/>
                          </a:rPr>
                          <m:t>cos</m:t>
                        </m:r>
                        <m:r>
                          <m:rPr>
                            <m:sty m:val="p"/>
                          </m:rPr>
                          <a:rPr lang="it-IT" sz="1100" b="0" i="0">
                            <a:latin typeface="Cambria Math" panose="02040503050406030204" pitchFamily="18" charset="0"/>
                            <a:ea typeface="Cambria Math" panose="02040503050406030204" pitchFamily="18" charset="0"/>
                          </a:rPr>
                          <m:t>δ</m:t>
                        </m:r>
                        <m:r>
                          <a:rPr lang="it-IT" sz="1100" b="0" i="0">
                            <a:latin typeface="Cambria Math" panose="02040503050406030204" pitchFamily="18" charset="0"/>
                            <a:ea typeface="Cambria Math" panose="02040503050406030204" pitchFamily="18" charset="0"/>
                          </a:rPr>
                          <m:t>∙</m:t>
                        </m:r>
                        <m:sSup>
                          <m:sSupPr>
                            <m:ctrlPr>
                              <a:rPr lang="it-IT" sz="1100" b="0" i="1">
                                <a:latin typeface="Cambria Math" panose="02040503050406030204" pitchFamily="18" charset="0"/>
                                <a:ea typeface="Cambria Math" panose="02040503050406030204" pitchFamily="18" charset="0"/>
                              </a:rPr>
                            </m:ctrlPr>
                          </m:sSupPr>
                          <m:e>
                            <m:d>
                              <m:dPr>
                                <m:begChr m:val="["/>
                                <m:endChr m:val="]"/>
                                <m:ctrlPr>
                                  <a:rPr lang="it-IT" sz="1100" b="0" i="1">
                                    <a:solidFill>
                                      <a:schemeClr val="tx1"/>
                                    </a:solidFill>
                                    <a:effectLst/>
                                    <a:latin typeface="Cambria Math" panose="02040503050406030204" pitchFamily="18" charset="0"/>
                                    <a:ea typeface="+mn-ea"/>
                                    <a:cs typeface="+mn-cs"/>
                                  </a:rPr>
                                </m:ctrlPr>
                              </m:dPr>
                              <m:e>
                                <m:r>
                                  <a:rPr lang="it-IT" sz="1100" b="0" i="0">
                                    <a:solidFill>
                                      <a:schemeClr val="tx1"/>
                                    </a:solidFill>
                                    <a:effectLst/>
                                    <a:latin typeface="Cambria Math" panose="02040503050406030204" pitchFamily="18" charset="0"/>
                                    <a:ea typeface="+mn-ea"/>
                                    <a:cs typeface="+mn-cs"/>
                                  </a:rPr>
                                  <m:t>1−</m:t>
                                </m:r>
                                <m:rad>
                                  <m:radPr>
                                    <m:degHide m:val="on"/>
                                    <m:ctrlPr>
                                      <a:rPr lang="it-IT" sz="1100" b="0" i="1">
                                        <a:solidFill>
                                          <a:schemeClr val="tx1"/>
                                        </a:solidFill>
                                        <a:effectLst/>
                                        <a:latin typeface="Cambria Math" panose="02040503050406030204" pitchFamily="18" charset="0"/>
                                        <a:ea typeface="+mn-ea"/>
                                        <a:cs typeface="+mn-cs"/>
                                      </a:rPr>
                                    </m:ctrlPr>
                                  </m:radPr>
                                  <m:deg/>
                                  <m:e>
                                    <m:f>
                                      <m:fPr>
                                        <m:ctrlPr>
                                          <a:rPr lang="it-IT" sz="1100" b="0" i="1">
                                            <a:solidFill>
                                              <a:schemeClr val="tx1"/>
                                            </a:solidFill>
                                            <a:effectLst/>
                                            <a:latin typeface="Cambria Math" panose="02040503050406030204" pitchFamily="18" charset="0"/>
                                            <a:ea typeface="+mn-ea"/>
                                            <a:cs typeface="+mn-cs"/>
                                          </a:rPr>
                                        </m:ctrlPr>
                                      </m:fPr>
                                      <m:num>
                                        <m:r>
                                          <m:rPr>
                                            <m:sty m:val="p"/>
                                          </m:rPr>
                                          <a:rPr lang="it-IT" sz="1100" b="0" i="0">
                                            <a:solidFill>
                                              <a:schemeClr val="tx1"/>
                                            </a:solidFill>
                                            <a:effectLst/>
                                            <a:latin typeface="Cambria Math" panose="02040503050406030204" pitchFamily="18" charset="0"/>
                                            <a:ea typeface="+mn-ea"/>
                                            <a:cs typeface="+mn-cs"/>
                                          </a:rPr>
                                          <m:t>sen</m:t>
                                        </m:r>
                                        <m:d>
                                          <m:dPr>
                                            <m:ctrlPr>
                                              <a:rPr lang="it-IT" sz="1100" b="0" i="1">
                                                <a:solidFill>
                                                  <a:schemeClr val="tx1"/>
                                                </a:solidFill>
                                                <a:effectLst/>
                                                <a:latin typeface="Cambria Math" panose="02040503050406030204" pitchFamily="18" charset="0"/>
                                                <a:ea typeface="+mn-ea"/>
                                                <a:cs typeface="+mn-cs"/>
                                              </a:rPr>
                                            </m:ctrlPr>
                                          </m:dPr>
                                          <m:e>
                                            <m:r>
                                              <m:rPr>
                                                <m:sty m:val="p"/>
                                              </m:rPr>
                                              <a:rPr lang="it-IT" sz="1100" b="0" i="0">
                                                <a:solidFill>
                                                  <a:schemeClr val="tx1"/>
                                                </a:solidFill>
                                                <a:effectLst/>
                                                <a:latin typeface="Cambria Math" panose="02040503050406030204" pitchFamily="18" charset="0"/>
                                                <a:ea typeface="+mn-ea"/>
                                                <a:cs typeface="+mn-cs"/>
                                              </a:rPr>
                                              <m:t>δ</m:t>
                                            </m:r>
                                            <m:r>
                                              <a:rPr lang="it-IT" sz="1100" b="0" i="0">
                                                <a:solidFill>
                                                  <a:schemeClr val="tx1"/>
                                                </a:solidFill>
                                                <a:effectLst/>
                                                <a:latin typeface="Cambria Math" panose="02040503050406030204" pitchFamily="18" charset="0"/>
                                                <a:ea typeface="+mn-ea"/>
                                                <a:cs typeface="+mn-cs"/>
                                              </a:rPr>
                                              <m:t>+</m:t>
                                            </m:r>
                                            <m:r>
                                              <m:rPr>
                                                <m:sty m:val="p"/>
                                              </m:rPr>
                                              <a:rPr lang="it-IT" sz="1100" b="0" i="0">
                                                <a:solidFill>
                                                  <a:schemeClr val="tx1"/>
                                                </a:solidFill>
                                                <a:effectLst/>
                                                <a:latin typeface="Cambria Math" panose="02040503050406030204" pitchFamily="18" charset="0"/>
                                                <a:ea typeface="+mn-ea"/>
                                                <a:cs typeface="+mn-cs"/>
                                              </a:rPr>
                                              <m:t>φ</m:t>
                                            </m:r>
                                          </m:e>
                                        </m:d>
                                        <m:r>
                                          <a:rPr lang="it-IT" sz="1100" b="0" i="0">
                                            <a:solidFill>
                                              <a:schemeClr val="tx1"/>
                                            </a:solidFill>
                                            <a:effectLst/>
                                            <a:latin typeface="Cambria Math" panose="02040503050406030204" pitchFamily="18" charset="0"/>
                                            <a:ea typeface="+mn-ea"/>
                                            <a:cs typeface="+mn-cs"/>
                                          </a:rPr>
                                          <m:t>∙</m:t>
                                        </m:r>
                                        <m:r>
                                          <m:rPr>
                                            <m:sty m:val="p"/>
                                          </m:rPr>
                                          <a:rPr lang="it-IT" sz="1100" b="0" i="0">
                                            <a:solidFill>
                                              <a:schemeClr val="tx1"/>
                                            </a:solidFill>
                                            <a:effectLst/>
                                            <a:latin typeface="Cambria Math" panose="02040503050406030204" pitchFamily="18" charset="0"/>
                                            <a:ea typeface="+mn-ea"/>
                                            <a:cs typeface="+mn-cs"/>
                                          </a:rPr>
                                          <m:t>senφ</m:t>
                                        </m:r>
                                      </m:num>
                                      <m:den>
                                        <m:r>
                                          <m:rPr>
                                            <m:sty m:val="p"/>
                                          </m:rPr>
                                          <a:rPr lang="it-IT" sz="1100" b="0" i="0">
                                            <a:solidFill>
                                              <a:schemeClr val="tx1"/>
                                            </a:solidFill>
                                            <a:effectLst/>
                                            <a:latin typeface="Cambria Math" panose="02040503050406030204" pitchFamily="18" charset="0"/>
                                            <a:ea typeface="+mn-ea"/>
                                            <a:cs typeface="+mn-cs"/>
                                          </a:rPr>
                                          <m:t>cosδ</m:t>
                                        </m:r>
                                      </m:den>
                                    </m:f>
                                  </m:e>
                                </m:rad>
                              </m:e>
                            </m:d>
                          </m:e>
                          <m:sup>
                            <m:r>
                              <a:rPr lang="it-IT" sz="1100" b="0" i="0">
                                <a:latin typeface="Cambria Math" panose="02040503050406030204" pitchFamily="18" charset="0"/>
                                <a:ea typeface="Cambria Math" panose="02040503050406030204" pitchFamily="18" charset="0"/>
                              </a:rPr>
                              <m:t>2</m:t>
                            </m:r>
                          </m:sup>
                        </m:sSup>
                      </m:den>
                    </m:f>
                  </m:oMath>
                </m:oMathPara>
              </a14:m>
              <a:endParaRPr lang="it-IT" sz="1100" i="0"/>
            </a:p>
          </xdr:txBody>
        </xdr:sp>
      </mc:Choice>
      <mc:Fallback xmlns="">
        <xdr:sp macro="" textlink="">
          <xdr:nvSpPr>
            <xdr:cNvPr id="72" name="CasellaDiTesto 71"/>
            <xdr:cNvSpPr txBox="1"/>
          </xdr:nvSpPr>
          <xdr:spPr>
            <a:xfrm>
              <a:off x="0" y="14392275"/>
              <a:ext cx="2355132" cy="6313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lang="it-IT" sz="1100" b="0" i="0">
                  <a:latin typeface="Cambria Math" panose="02040503050406030204" pitchFamily="18" charset="0"/>
                </a:rPr>
                <a:t>K_P=(cos^2</a:t>
              </a:r>
              <a:r>
                <a:rPr lang="it-IT" sz="1100" b="0" i="0">
                  <a:latin typeface="Cambria Math" panose="02040503050406030204" pitchFamily="18" charset="0"/>
                  <a:ea typeface="Cambria Math" panose="02040503050406030204" pitchFamily="18" charset="0"/>
                </a:rPr>
                <a:t> φ)/(</a:t>
              </a:r>
              <a:r>
                <a:rPr lang="it-IT" sz="1100" b="0" i="0">
                  <a:latin typeface="Cambria Math" panose="02040503050406030204" pitchFamily="18" charset="0"/>
                </a:rPr>
                <a:t>cos</a:t>
              </a:r>
              <a:r>
                <a:rPr lang="it-IT" sz="1100" b="0" i="0">
                  <a:latin typeface="Cambria Math" panose="02040503050406030204" pitchFamily="18" charset="0"/>
                  <a:ea typeface="Cambria Math" panose="02040503050406030204" pitchFamily="18" charset="0"/>
                </a:rPr>
                <a:t>δ∙</a:t>
              </a:r>
              <a:r>
                <a:rPr lang="it-IT" sz="1100" b="0" i="0">
                  <a:solidFill>
                    <a:schemeClr val="tx1"/>
                  </a:solidFill>
                  <a:effectLst/>
                  <a:latin typeface="+mn-lt"/>
                  <a:ea typeface="+mn-ea"/>
                  <a:cs typeface="+mn-cs"/>
                </a:rPr>
                <a:t>[1</a:t>
              </a:r>
              <a:r>
                <a:rPr lang="it-IT" sz="1100" b="0" i="0">
                  <a:solidFill>
                    <a:schemeClr val="tx1"/>
                  </a:solidFill>
                  <a:effectLst/>
                  <a:latin typeface="Cambria Math" panose="02040503050406030204" pitchFamily="18" charset="0"/>
                  <a:ea typeface="+mn-ea"/>
                  <a:cs typeface="+mn-cs"/>
                </a:rPr>
                <a:t>−</a:t>
              </a:r>
              <a:r>
                <a:rPr lang="it-IT" sz="1100" b="0" i="0">
                  <a:solidFill>
                    <a:schemeClr val="tx1"/>
                  </a:solidFill>
                  <a:effectLst/>
                  <a:latin typeface="+mn-lt"/>
                  <a:ea typeface="+mn-ea"/>
                  <a:cs typeface="+mn-cs"/>
                </a:rPr>
                <a:t>√((sen(δ+φ)∙senφ)/cosδ)]</a:t>
              </a:r>
              <a:r>
                <a:rPr lang="it-IT" sz="1100" b="0" i="0">
                  <a:solidFill>
                    <a:schemeClr val="tx1"/>
                  </a:solidFill>
                  <a:effectLst/>
                  <a:latin typeface="Cambria Math" panose="02040503050406030204" pitchFamily="18" charset="0"/>
                  <a:ea typeface="Cambria Math" panose="02040503050406030204" pitchFamily="18" charset="0"/>
                  <a:cs typeface="+mn-cs"/>
                </a:rPr>
                <a:t>^</a:t>
              </a:r>
              <a:r>
                <a:rPr lang="it-IT" sz="1100" b="0" i="0">
                  <a:latin typeface="Cambria Math" panose="02040503050406030204" pitchFamily="18" charset="0"/>
                  <a:ea typeface="Cambria Math" panose="02040503050406030204" pitchFamily="18" charset="0"/>
                </a:rPr>
                <a:t>2 )</a:t>
              </a:r>
              <a:endParaRPr lang="it-IT" sz="1100" i="0"/>
            </a:p>
          </xdr:txBody>
        </xdr:sp>
      </mc:Fallback>
    </mc:AlternateContent>
    <xdr:clientData/>
  </xdr:oneCellAnchor>
  <xdr:oneCellAnchor>
    <xdr:from>
      <xdr:col>0</xdr:col>
      <xdr:colOff>600075</xdr:colOff>
      <xdr:row>84</xdr:row>
      <xdr:rowOff>19050</xdr:rowOff>
    </xdr:from>
    <xdr:ext cx="1963679" cy="176972"/>
    <mc:AlternateContent xmlns:mc="http://schemas.openxmlformats.org/markup-compatibility/2006" xmlns:a14="http://schemas.microsoft.com/office/drawing/2010/main">
      <mc:Choice Requires="a14">
        <xdr:sp macro="" textlink="">
          <xdr:nvSpPr>
            <xdr:cNvPr id="73" name="CasellaDiTesto 72"/>
            <xdr:cNvSpPr txBox="1"/>
          </xdr:nvSpPr>
          <xdr:spPr>
            <a:xfrm>
              <a:off x="600075" y="17211675"/>
              <a:ext cx="1963679" cy="1769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14:m>
                <m:oMath xmlns:m="http://schemas.openxmlformats.org/officeDocument/2006/math">
                  <m:r>
                    <m:rPr>
                      <m:sty m:val="p"/>
                    </m:rPr>
                    <a:rPr lang="it-IT" sz="1100" b="0" i="0">
                      <a:latin typeface="Cambria Math" panose="02040503050406030204" pitchFamily="18" charset="0"/>
                    </a:rPr>
                    <m:t>Z</m:t>
                  </m:r>
                  <m:r>
                    <a:rPr lang="it-IT" sz="1100" b="0" i="0">
                      <a:latin typeface="Cambria Math" panose="02040503050406030204" pitchFamily="18" charset="0"/>
                    </a:rPr>
                    <m:t>=0                               </m:t>
                  </m:r>
                  <m:sSub>
                    <m:sSubPr>
                      <m:ctrlPr>
                        <a:rPr lang="it-IT" sz="1100" b="0" i="1">
                          <a:latin typeface="Cambria Math" panose="02040503050406030204" pitchFamily="18" charset="0"/>
                        </a:rPr>
                      </m:ctrlPr>
                    </m:sSubPr>
                    <m:e>
                      <m:r>
                        <m:rPr>
                          <m:sty m:val="p"/>
                        </m:rPr>
                        <a:rPr lang="it-IT" sz="1100" b="0" i="0">
                          <a:latin typeface="Cambria Math" panose="02040503050406030204" pitchFamily="18" charset="0"/>
                          <a:ea typeface="Cambria Math" panose="02040503050406030204" pitchFamily="18" charset="0"/>
                        </a:rPr>
                        <m:t>σ</m:t>
                      </m:r>
                    </m:e>
                    <m:sub>
                      <m:r>
                        <m:rPr>
                          <m:sty m:val="p"/>
                        </m:rPr>
                        <a:rPr lang="it-IT" sz="1100" b="0" i="0">
                          <a:latin typeface="Cambria Math" panose="02040503050406030204" pitchFamily="18" charset="0"/>
                        </a:rPr>
                        <m:t>v</m:t>
                      </m:r>
                      <m:r>
                        <a:rPr lang="it-IT" sz="1100" b="0" i="0">
                          <a:latin typeface="Cambria Math" panose="02040503050406030204" pitchFamily="18" charset="0"/>
                        </a:rPr>
                        <m:t>,0</m:t>
                      </m:r>
                    </m:sub>
                  </m:sSub>
                  <m:r>
                    <a:rPr lang="it-IT" sz="1100" b="0" i="0">
                      <a:latin typeface="Cambria Math" panose="02040503050406030204" pitchFamily="18" charset="0"/>
                    </a:rPr>
                    <m:t>=</m:t>
                  </m:r>
                  <m:sSub>
                    <m:sSubPr>
                      <m:ctrlPr>
                        <a:rPr lang="it-IT" sz="1100" b="0" i="1">
                          <a:latin typeface="Cambria Math" panose="02040503050406030204" pitchFamily="18" charset="0"/>
                        </a:rPr>
                      </m:ctrlPr>
                    </m:sSubPr>
                    <m:e>
                      <m:r>
                        <m:rPr>
                          <m:sty m:val="p"/>
                        </m:rPr>
                        <a:rPr lang="it-IT" sz="1100" b="0" i="0">
                          <a:latin typeface="Cambria Math" panose="02040503050406030204" pitchFamily="18" charset="0"/>
                        </a:rPr>
                        <m:t>q</m:t>
                      </m:r>
                    </m:e>
                    <m:sub>
                      <m:r>
                        <m:rPr>
                          <m:sty m:val="p"/>
                        </m:rPr>
                        <a:rPr lang="it-IT" sz="1100" b="0" i="0">
                          <a:latin typeface="Cambria Math" panose="02040503050406030204" pitchFamily="18" charset="0"/>
                        </a:rPr>
                        <m:t>d</m:t>
                      </m:r>
                    </m:sub>
                  </m:sSub>
                </m:oMath>
              </a14:m>
              <a:r>
                <a:rPr lang="it-IT" sz="1100" i="0"/>
                <a:t> =</a:t>
              </a:r>
            </a:p>
          </xdr:txBody>
        </xdr:sp>
      </mc:Choice>
      <mc:Fallback xmlns="">
        <xdr:sp macro="" textlink="">
          <xdr:nvSpPr>
            <xdr:cNvPr id="73" name="CasellaDiTesto 72"/>
            <xdr:cNvSpPr txBox="1"/>
          </xdr:nvSpPr>
          <xdr:spPr>
            <a:xfrm>
              <a:off x="600075" y="17211675"/>
              <a:ext cx="1963679" cy="1769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r>
                <a:rPr lang="it-IT" sz="1100" b="0" i="0">
                  <a:latin typeface="Cambria Math" panose="02040503050406030204" pitchFamily="18" charset="0"/>
                </a:rPr>
                <a:t>Z=0                               </a:t>
              </a:r>
              <a:r>
                <a:rPr lang="it-IT" sz="1100" b="0" i="0">
                  <a:latin typeface="Cambria Math" panose="02040503050406030204" pitchFamily="18" charset="0"/>
                  <a:ea typeface="Cambria Math" panose="02040503050406030204" pitchFamily="18" charset="0"/>
                </a:rPr>
                <a:t>σ_(</a:t>
              </a:r>
              <a:r>
                <a:rPr lang="it-IT" sz="1100" b="0" i="0">
                  <a:latin typeface="Cambria Math" panose="02040503050406030204" pitchFamily="18" charset="0"/>
                </a:rPr>
                <a:t>v,0)=q_d</a:t>
              </a:r>
              <a:r>
                <a:rPr lang="it-IT" sz="1100" i="0"/>
                <a:t> =</a:t>
              </a:r>
            </a:p>
          </xdr:txBody>
        </xdr:sp>
      </mc:Fallback>
    </mc:AlternateContent>
    <xdr:clientData/>
  </xdr:oneCellAnchor>
  <xdr:oneCellAnchor>
    <xdr:from>
      <xdr:col>1</xdr:col>
      <xdr:colOff>19050</xdr:colOff>
      <xdr:row>85</xdr:row>
      <xdr:rowOff>0</xdr:rowOff>
    </xdr:from>
    <xdr:ext cx="2585708" cy="176972"/>
    <mc:AlternateContent xmlns:mc="http://schemas.openxmlformats.org/markup-compatibility/2006" xmlns:a14="http://schemas.microsoft.com/office/drawing/2010/main">
      <mc:Choice Requires="a14">
        <xdr:sp macro="" textlink="">
          <xdr:nvSpPr>
            <xdr:cNvPr id="74" name="CasellaDiTesto 73"/>
            <xdr:cNvSpPr txBox="1"/>
          </xdr:nvSpPr>
          <xdr:spPr>
            <a:xfrm>
              <a:off x="628650" y="17030700"/>
              <a:ext cx="2585708" cy="1769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14:m>
                <m:oMath xmlns:m="http://schemas.openxmlformats.org/officeDocument/2006/math">
                  <m:r>
                    <m:rPr>
                      <m:sty m:val="p"/>
                    </m:rPr>
                    <a:rPr lang="it-IT" sz="1100" b="0" i="0">
                      <a:latin typeface="Cambria Math" panose="02040503050406030204" pitchFamily="18" charset="0"/>
                    </a:rPr>
                    <m:t>Z</m:t>
                  </m:r>
                  <m:r>
                    <a:rPr lang="it-IT" sz="1100" b="0" i="0">
                      <a:latin typeface="Cambria Math" panose="02040503050406030204" pitchFamily="18" charset="0"/>
                    </a:rPr>
                    <m:t>=</m:t>
                  </m:r>
                  <m:sSub>
                    <m:sSubPr>
                      <m:ctrlPr>
                        <a:rPr lang="it-IT" sz="1100" b="0" i="1">
                          <a:latin typeface="Cambria Math" panose="02040503050406030204" pitchFamily="18" charset="0"/>
                          <a:ea typeface="Cambria Math" panose="02040503050406030204" pitchFamily="18" charset="0"/>
                        </a:rPr>
                      </m:ctrlPr>
                    </m:sSubPr>
                    <m:e>
                      <m:r>
                        <m:rPr>
                          <m:sty m:val="p"/>
                        </m:rPr>
                        <a:rPr lang="it-IT" sz="1100" b="0" i="0">
                          <a:latin typeface="Cambria Math" panose="02040503050406030204" pitchFamily="18" charset="0"/>
                          <a:ea typeface="Cambria Math" panose="02040503050406030204" pitchFamily="18" charset="0"/>
                        </a:rPr>
                        <m:t>Z</m:t>
                      </m:r>
                    </m:e>
                    <m:sub>
                      <m:r>
                        <m:rPr>
                          <m:sty m:val="p"/>
                        </m:rPr>
                        <a:rPr lang="it-IT" sz="1100" b="0" i="0">
                          <a:latin typeface="Cambria Math" panose="02040503050406030204" pitchFamily="18" charset="0"/>
                          <a:ea typeface="Cambria Math" panose="02040503050406030204" pitchFamily="18" charset="0"/>
                        </a:rPr>
                        <m:t>w</m:t>
                      </m:r>
                      <m:r>
                        <a:rPr lang="it-IT" sz="1100" b="0" i="0">
                          <a:latin typeface="Cambria Math" panose="02040503050406030204" pitchFamily="18" charset="0"/>
                          <a:ea typeface="Cambria Math" panose="02040503050406030204" pitchFamily="18" charset="0"/>
                        </a:rPr>
                        <m:t>,</m:t>
                      </m:r>
                      <m:r>
                        <m:rPr>
                          <m:sty m:val="p"/>
                        </m:rPr>
                        <a:rPr lang="it-IT" sz="1100" b="0" i="0">
                          <a:latin typeface="Cambria Math" panose="02040503050406030204" pitchFamily="18" charset="0"/>
                          <a:ea typeface="Cambria Math" panose="02040503050406030204" pitchFamily="18" charset="0"/>
                        </a:rPr>
                        <m:t>m</m:t>
                      </m:r>
                    </m:sub>
                  </m:sSub>
                  <m:r>
                    <a:rPr lang="it-IT" sz="1100" b="0" i="0">
                      <a:latin typeface="Cambria Math" panose="02040503050406030204" pitchFamily="18" charset="0"/>
                      <a:ea typeface="Cambria Math" panose="02040503050406030204" pitchFamily="18" charset="0"/>
                    </a:rPr>
                    <m:t>=</m:t>
                  </m:r>
                  <m:r>
                    <m:rPr>
                      <m:sty m:val="p"/>
                    </m:rPr>
                    <a:rPr lang="it-IT" sz="1100" b="0" i="0">
                      <a:latin typeface="Cambria Math" panose="02040503050406030204" pitchFamily="18" charset="0"/>
                      <a:ea typeface="Cambria Math" panose="02040503050406030204" pitchFamily="18" charset="0"/>
                    </a:rPr>
                    <m:t>a</m:t>
                  </m:r>
                  <m:r>
                    <a:rPr lang="it-IT" sz="1100" b="0" i="0">
                      <a:latin typeface="Cambria Math" panose="02040503050406030204" pitchFamily="18" charset="0"/>
                      <a:ea typeface="Cambria Math" panose="02040503050406030204" pitchFamily="18" charset="0"/>
                    </a:rPr>
                    <m:t> </m:t>
                  </m:r>
                  <m:sSub>
                    <m:sSubPr>
                      <m:ctrlPr>
                        <a:rPr lang="it-IT" sz="1100" b="0" i="1">
                          <a:solidFill>
                            <a:schemeClr val="tx1"/>
                          </a:solidFill>
                          <a:effectLst/>
                          <a:latin typeface="Cambria Math" panose="02040503050406030204" pitchFamily="18" charset="0"/>
                          <a:ea typeface="+mn-ea"/>
                          <a:cs typeface="+mn-cs"/>
                        </a:rPr>
                      </m:ctrlPr>
                    </m:sSubPr>
                    <m:e>
                      <m:r>
                        <a:rPr lang="it-IT" sz="1100" b="0" i="0">
                          <a:solidFill>
                            <a:schemeClr val="tx1"/>
                          </a:solidFill>
                          <a:effectLst/>
                          <a:latin typeface="Cambria Math" panose="02040503050406030204" pitchFamily="18" charset="0"/>
                          <a:ea typeface="+mn-ea"/>
                          <a:cs typeface="+mn-cs"/>
                        </a:rPr>
                        <m:t>             </m:t>
                      </m:r>
                      <m:r>
                        <m:rPr>
                          <m:sty m:val="p"/>
                        </m:rPr>
                        <a:rPr lang="it-IT" sz="1100" b="0" i="0">
                          <a:solidFill>
                            <a:schemeClr val="tx1"/>
                          </a:solidFill>
                          <a:effectLst/>
                          <a:latin typeface="Cambria Math" panose="02040503050406030204" pitchFamily="18" charset="0"/>
                          <a:ea typeface="+mn-ea"/>
                          <a:cs typeface="+mn-cs"/>
                        </a:rPr>
                        <m:t>σ</m:t>
                      </m:r>
                    </m:e>
                    <m:sub>
                      <m:r>
                        <m:rPr>
                          <m:sty m:val="p"/>
                        </m:rPr>
                        <a:rPr lang="it-IT" sz="1100" b="0" i="0">
                          <a:solidFill>
                            <a:schemeClr val="tx1"/>
                          </a:solidFill>
                          <a:effectLst/>
                          <a:latin typeface="Cambria Math" panose="02040503050406030204" pitchFamily="18" charset="0"/>
                          <a:ea typeface="+mn-ea"/>
                          <a:cs typeface="+mn-cs"/>
                        </a:rPr>
                        <m:t>v</m:t>
                      </m:r>
                      <m:r>
                        <a:rPr lang="it-IT" sz="1100" b="0" i="0">
                          <a:solidFill>
                            <a:schemeClr val="tx1"/>
                          </a:solidFill>
                          <a:effectLst/>
                          <a:latin typeface="Cambria Math" panose="02040503050406030204" pitchFamily="18" charset="0"/>
                          <a:ea typeface="+mn-ea"/>
                          <a:cs typeface="+mn-cs"/>
                        </a:rPr>
                        <m:t>1</m:t>
                      </m:r>
                    </m:sub>
                  </m:sSub>
                  <m:r>
                    <a:rPr lang="it-IT" sz="1100" b="0" i="0">
                      <a:solidFill>
                        <a:schemeClr val="tx1"/>
                      </a:solidFill>
                      <a:effectLst/>
                      <a:latin typeface="Cambria Math" panose="02040503050406030204" pitchFamily="18" charset="0"/>
                      <a:ea typeface="+mn-ea"/>
                      <a:cs typeface="+mn-cs"/>
                    </a:rPr>
                    <m:t>=</m:t>
                  </m:r>
                  <m:sSub>
                    <m:sSubPr>
                      <m:ctrlPr>
                        <a:rPr lang="it-IT" sz="1100" b="0" i="1">
                          <a:solidFill>
                            <a:schemeClr val="tx1"/>
                          </a:solidFill>
                          <a:effectLst/>
                          <a:latin typeface="Cambria Math" panose="02040503050406030204" pitchFamily="18" charset="0"/>
                          <a:ea typeface="+mn-ea"/>
                          <a:cs typeface="+mn-cs"/>
                        </a:rPr>
                      </m:ctrlPr>
                    </m:sSubPr>
                    <m:e>
                      <m:r>
                        <m:rPr>
                          <m:sty m:val="p"/>
                        </m:rPr>
                        <a:rPr lang="el-GR" sz="1100" b="0" i="1">
                          <a:solidFill>
                            <a:schemeClr val="tx1"/>
                          </a:solidFill>
                          <a:effectLst/>
                          <a:latin typeface="Cambria Math" panose="02040503050406030204" pitchFamily="18" charset="0"/>
                          <a:ea typeface="Cambria Math" panose="02040503050406030204" pitchFamily="18" charset="0"/>
                          <a:cs typeface="+mn-cs"/>
                        </a:rPr>
                        <m:t>σ</m:t>
                      </m:r>
                    </m:e>
                    <m:sub>
                      <m:r>
                        <m:rPr>
                          <m:sty m:val="p"/>
                        </m:rPr>
                        <a:rPr lang="it-IT" sz="1100" b="0" i="0">
                          <a:solidFill>
                            <a:schemeClr val="tx1"/>
                          </a:solidFill>
                          <a:effectLst/>
                          <a:latin typeface="Cambria Math" panose="02040503050406030204" pitchFamily="18" charset="0"/>
                          <a:ea typeface="+mn-ea"/>
                          <a:cs typeface="+mn-cs"/>
                        </a:rPr>
                        <m:t>v</m:t>
                      </m:r>
                      <m:r>
                        <a:rPr lang="it-IT" sz="1100" b="0" i="0">
                          <a:solidFill>
                            <a:schemeClr val="tx1"/>
                          </a:solidFill>
                          <a:effectLst/>
                          <a:latin typeface="Cambria Math" panose="02040503050406030204" pitchFamily="18" charset="0"/>
                          <a:ea typeface="+mn-ea"/>
                          <a:cs typeface="+mn-cs"/>
                        </a:rPr>
                        <m:t>0</m:t>
                      </m:r>
                    </m:sub>
                  </m:sSub>
                </m:oMath>
              </a14:m>
              <a:r>
                <a:rPr lang="it-IT" sz="1100" i="0"/>
                <a:t> + </a:t>
              </a:r>
              <a14:m>
                <m:oMath xmlns:m="http://schemas.openxmlformats.org/officeDocument/2006/math">
                  <m:sSub>
                    <m:sSubPr>
                      <m:ctrlPr>
                        <a:rPr lang="it-IT" sz="1100" i="1">
                          <a:latin typeface="Cambria Math" panose="02040503050406030204" pitchFamily="18" charset="0"/>
                        </a:rPr>
                      </m:ctrlPr>
                    </m:sSubPr>
                    <m:e>
                      <m:r>
                        <m:rPr>
                          <m:sty m:val="p"/>
                        </m:rPr>
                        <a:rPr lang="it-IT" sz="1100" i="0">
                          <a:latin typeface="Cambria Math" panose="02040503050406030204" pitchFamily="18" charset="0"/>
                          <a:ea typeface="Cambria Math" panose="02040503050406030204" pitchFamily="18" charset="0"/>
                        </a:rPr>
                        <m:t>γ</m:t>
                      </m:r>
                    </m:e>
                    <m:sub>
                      <m:r>
                        <m:rPr>
                          <m:sty m:val="p"/>
                        </m:rPr>
                        <a:rPr lang="it-IT" sz="1100" b="0" i="0">
                          <a:latin typeface="Cambria Math" panose="02040503050406030204" pitchFamily="18" charset="0"/>
                        </a:rPr>
                        <m:t>A</m:t>
                      </m:r>
                    </m:sub>
                  </m:sSub>
                  <m:r>
                    <a:rPr lang="it-IT" sz="1100" i="0">
                      <a:latin typeface="Cambria Math" panose="02040503050406030204" pitchFamily="18" charset="0"/>
                      <a:ea typeface="Cambria Math" panose="02040503050406030204" pitchFamily="18" charset="0"/>
                    </a:rPr>
                    <m:t>∙</m:t>
                  </m:r>
                  <m:sSub>
                    <m:sSubPr>
                      <m:ctrlPr>
                        <a:rPr lang="it-IT" sz="1100" i="1">
                          <a:latin typeface="Cambria Math" panose="02040503050406030204" pitchFamily="18" charset="0"/>
                          <a:ea typeface="Cambria Math" panose="02040503050406030204" pitchFamily="18" charset="0"/>
                        </a:rPr>
                      </m:ctrlPr>
                    </m:sSubPr>
                    <m:e>
                      <m:r>
                        <m:rPr>
                          <m:sty m:val="p"/>
                        </m:rPr>
                        <a:rPr lang="it-IT" sz="1100" b="0" i="0">
                          <a:latin typeface="Cambria Math" panose="02040503050406030204" pitchFamily="18" charset="0"/>
                          <a:ea typeface="Cambria Math" panose="02040503050406030204" pitchFamily="18" charset="0"/>
                        </a:rPr>
                        <m:t>Z</m:t>
                      </m:r>
                    </m:e>
                    <m:sub>
                      <m:r>
                        <m:rPr>
                          <m:sty m:val="p"/>
                        </m:rPr>
                        <a:rPr lang="it-IT" sz="1100" b="0" i="0">
                          <a:latin typeface="Cambria Math" panose="02040503050406030204" pitchFamily="18" charset="0"/>
                          <a:ea typeface="Cambria Math" panose="02040503050406030204" pitchFamily="18" charset="0"/>
                        </a:rPr>
                        <m:t>w</m:t>
                      </m:r>
                      <m:r>
                        <a:rPr lang="it-IT" sz="1100" b="0" i="0">
                          <a:latin typeface="Cambria Math" panose="02040503050406030204" pitchFamily="18" charset="0"/>
                          <a:ea typeface="Cambria Math" panose="02040503050406030204" pitchFamily="18" charset="0"/>
                        </a:rPr>
                        <m:t>,</m:t>
                      </m:r>
                      <m:r>
                        <m:rPr>
                          <m:sty m:val="p"/>
                        </m:rPr>
                        <a:rPr lang="it-IT" sz="1100" b="0" i="0">
                          <a:latin typeface="Cambria Math" panose="02040503050406030204" pitchFamily="18" charset="0"/>
                          <a:ea typeface="Cambria Math" panose="02040503050406030204" pitchFamily="18" charset="0"/>
                        </a:rPr>
                        <m:t>m</m:t>
                      </m:r>
                    </m:sub>
                  </m:sSub>
                </m:oMath>
              </a14:m>
              <a:r>
                <a:rPr lang="it-IT" sz="1100" i="0"/>
                <a:t> =</a:t>
              </a:r>
            </a:p>
          </xdr:txBody>
        </xdr:sp>
      </mc:Choice>
      <mc:Fallback xmlns="">
        <xdr:sp macro="" textlink="">
          <xdr:nvSpPr>
            <xdr:cNvPr id="74" name="CasellaDiTesto 73"/>
            <xdr:cNvSpPr txBox="1"/>
          </xdr:nvSpPr>
          <xdr:spPr>
            <a:xfrm>
              <a:off x="628650" y="17030700"/>
              <a:ext cx="2585708" cy="1769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r>
                <a:rPr lang="it-IT" sz="1100" b="0" i="0">
                  <a:latin typeface="Cambria Math" panose="02040503050406030204" pitchFamily="18" charset="0"/>
                </a:rPr>
                <a:t>Z=</a:t>
              </a:r>
              <a:r>
                <a:rPr lang="it-IT" sz="1100" b="0" i="0">
                  <a:latin typeface="Cambria Math" panose="02040503050406030204" pitchFamily="18" charset="0"/>
                  <a:ea typeface="Cambria Math" panose="02040503050406030204" pitchFamily="18" charset="0"/>
                </a:rPr>
                <a:t>Z_(w,m)=a </a:t>
              </a:r>
              <a:r>
                <a:rPr lang="it-IT" sz="1100" b="0" i="0">
                  <a:solidFill>
                    <a:schemeClr val="tx1"/>
                  </a:solidFill>
                  <a:effectLst/>
                  <a:latin typeface="Cambria Math" panose="02040503050406030204" pitchFamily="18" charset="0"/>
                  <a:ea typeface="+mn-ea"/>
                  <a:cs typeface="+mn-cs"/>
                </a:rPr>
                <a:t>〖             σ〗_v1=</a:t>
              </a:r>
              <a:r>
                <a:rPr lang="el-GR" sz="1100" b="0" i="0">
                  <a:solidFill>
                    <a:schemeClr val="tx1"/>
                  </a:solidFill>
                  <a:effectLst/>
                  <a:latin typeface="Cambria Math" panose="02040503050406030204" pitchFamily="18" charset="0"/>
                  <a:ea typeface="Cambria Math" panose="02040503050406030204" pitchFamily="18" charset="0"/>
                  <a:cs typeface="+mn-cs"/>
                </a:rPr>
                <a:t>σ</a:t>
              </a:r>
              <a:r>
                <a:rPr lang="it-IT" sz="1100" b="0" i="0">
                  <a:solidFill>
                    <a:schemeClr val="tx1"/>
                  </a:solidFill>
                  <a:effectLst/>
                  <a:latin typeface="Cambria Math" panose="02040503050406030204" pitchFamily="18" charset="0"/>
                  <a:ea typeface="+mn-ea"/>
                  <a:cs typeface="+mn-cs"/>
                </a:rPr>
                <a:t>_v0</a:t>
              </a:r>
              <a:r>
                <a:rPr lang="it-IT" sz="1100" i="0"/>
                <a:t> + </a:t>
              </a:r>
              <a:r>
                <a:rPr lang="it-IT" sz="1100" i="0">
                  <a:latin typeface="Cambria Math" panose="02040503050406030204" pitchFamily="18" charset="0"/>
                  <a:ea typeface="Cambria Math" panose="02040503050406030204" pitchFamily="18" charset="0"/>
                </a:rPr>
                <a:t>γ_</a:t>
              </a:r>
              <a:r>
                <a:rPr lang="it-IT" sz="1100" b="0" i="0">
                  <a:latin typeface="Cambria Math" panose="02040503050406030204" pitchFamily="18" charset="0"/>
                </a:rPr>
                <a:t>A</a:t>
              </a:r>
              <a:r>
                <a:rPr lang="it-IT" sz="1100" i="0">
                  <a:latin typeface="Cambria Math" panose="02040503050406030204" pitchFamily="18" charset="0"/>
                  <a:ea typeface="Cambria Math" panose="02040503050406030204" pitchFamily="18" charset="0"/>
                </a:rPr>
                <a:t>∙</a:t>
              </a:r>
              <a:r>
                <a:rPr lang="it-IT" sz="1100" b="0" i="0">
                  <a:latin typeface="Cambria Math" panose="02040503050406030204" pitchFamily="18" charset="0"/>
                  <a:ea typeface="Cambria Math" panose="02040503050406030204" pitchFamily="18" charset="0"/>
                </a:rPr>
                <a:t>Z_(w,m)</a:t>
              </a:r>
              <a:r>
                <a:rPr lang="it-IT" sz="1100" i="0"/>
                <a:t> =</a:t>
              </a:r>
            </a:p>
          </xdr:txBody>
        </xdr:sp>
      </mc:Fallback>
    </mc:AlternateContent>
    <xdr:clientData/>
  </xdr:oneCellAnchor>
  <xdr:oneCellAnchor>
    <xdr:from>
      <xdr:col>1</xdr:col>
      <xdr:colOff>9525</xdr:colOff>
      <xdr:row>86</xdr:row>
      <xdr:rowOff>0</xdr:rowOff>
    </xdr:from>
    <xdr:ext cx="3192925" cy="176972"/>
    <mc:AlternateContent xmlns:mc="http://schemas.openxmlformats.org/markup-compatibility/2006" xmlns:a14="http://schemas.microsoft.com/office/drawing/2010/main">
      <mc:Choice Requires="a14">
        <xdr:sp macro="" textlink="">
          <xdr:nvSpPr>
            <xdr:cNvPr id="75" name="CasellaDiTesto 74"/>
            <xdr:cNvSpPr txBox="1"/>
          </xdr:nvSpPr>
          <xdr:spPr>
            <a:xfrm>
              <a:off x="619125" y="17573625"/>
              <a:ext cx="3192925" cy="1769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14:m>
                <m:oMath xmlns:m="http://schemas.openxmlformats.org/officeDocument/2006/math">
                  <m:r>
                    <m:rPr>
                      <m:sty m:val="p"/>
                    </m:rPr>
                    <a:rPr lang="it-IT" sz="1100" b="0" i="0">
                      <a:latin typeface="Cambria Math" panose="02040503050406030204" pitchFamily="18" charset="0"/>
                    </a:rPr>
                    <m:t>Z</m:t>
                  </m:r>
                  <m:r>
                    <a:rPr lang="it-IT" sz="1100" b="0" i="0">
                      <a:latin typeface="Cambria Math" panose="02040503050406030204" pitchFamily="18" charset="0"/>
                    </a:rPr>
                    <m:t>=</m:t>
                  </m:r>
                  <m:sSub>
                    <m:sSubPr>
                      <m:ctrlPr>
                        <a:rPr lang="it-IT" sz="1100" b="0" i="1">
                          <a:latin typeface="Cambria Math" panose="02040503050406030204" pitchFamily="18" charset="0"/>
                          <a:ea typeface="Cambria Math" panose="02040503050406030204" pitchFamily="18" charset="0"/>
                        </a:rPr>
                      </m:ctrlPr>
                    </m:sSubPr>
                    <m:e>
                      <m:r>
                        <m:rPr>
                          <m:sty m:val="p"/>
                        </m:rPr>
                        <a:rPr lang="it-IT" sz="1100" b="0" i="0">
                          <a:latin typeface="Cambria Math" panose="02040503050406030204" pitchFamily="18" charset="0"/>
                          <a:ea typeface="Cambria Math" panose="02040503050406030204" pitchFamily="18" charset="0"/>
                        </a:rPr>
                        <m:t>H</m:t>
                      </m:r>
                    </m:e>
                    <m:sub>
                      <m:r>
                        <m:rPr>
                          <m:sty m:val="p"/>
                        </m:rPr>
                        <a:rPr lang="it-IT" sz="1100" b="0" i="0">
                          <a:latin typeface="Cambria Math" panose="02040503050406030204" pitchFamily="18" charset="0"/>
                          <a:ea typeface="Cambria Math" panose="02040503050406030204" pitchFamily="18" charset="0"/>
                        </a:rPr>
                        <m:t>A</m:t>
                      </m:r>
                    </m:sub>
                  </m:sSub>
                  <m:r>
                    <a:rPr lang="it-IT" sz="1100" b="0" i="0">
                      <a:latin typeface="Cambria Math" panose="02040503050406030204" pitchFamily="18" charset="0"/>
                      <a:ea typeface="Cambria Math" panose="02040503050406030204" pitchFamily="18" charset="0"/>
                    </a:rPr>
                    <m:t>  </m:t>
                  </m:r>
                  <m:sSub>
                    <m:sSubPr>
                      <m:ctrlPr>
                        <a:rPr lang="it-IT" sz="1100" b="0" i="1">
                          <a:solidFill>
                            <a:schemeClr val="tx1"/>
                          </a:solidFill>
                          <a:effectLst/>
                          <a:latin typeface="Cambria Math" panose="02040503050406030204" pitchFamily="18" charset="0"/>
                          <a:ea typeface="+mn-ea"/>
                          <a:cs typeface="+mn-cs"/>
                        </a:rPr>
                      </m:ctrlPr>
                    </m:sSubPr>
                    <m:e>
                      <m:r>
                        <a:rPr lang="it-IT" sz="1100" b="0" i="0">
                          <a:solidFill>
                            <a:schemeClr val="tx1"/>
                          </a:solidFill>
                          <a:effectLst/>
                          <a:latin typeface="Cambria Math" panose="02040503050406030204" pitchFamily="18" charset="0"/>
                          <a:ea typeface="+mn-ea"/>
                          <a:cs typeface="+mn-cs"/>
                        </a:rPr>
                        <m:t>                       </m:t>
                      </m:r>
                      <m:r>
                        <m:rPr>
                          <m:sty m:val="p"/>
                        </m:rPr>
                        <a:rPr lang="it-IT" sz="1100" b="0" i="0">
                          <a:solidFill>
                            <a:schemeClr val="tx1"/>
                          </a:solidFill>
                          <a:effectLst/>
                          <a:latin typeface="Cambria Math" panose="02040503050406030204" pitchFamily="18" charset="0"/>
                          <a:ea typeface="+mn-ea"/>
                          <a:cs typeface="+mn-cs"/>
                        </a:rPr>
                        <m:t>σ</m:t>
                      </m:r>
                    </m:e>
                    <m:sub>
                      <m:r>
                        <m:rPr>
                          <m:sty m:val="p"/>
                        </m:rPr>
                        <a:rPr lang="it-IT" sz="1100" b="0" i="0">
                          <a:solidFill>
                            <a:schemeClr val="tx1"/>
                          </a:solidFill>
                          <a:effectLst/>
                          <a:latin typeface="Cambria Math" panose="02040503050406030204" pitchFamily="18" charset="0"/>
                          <a:ea typeface="+mn-ea"/>
                          <a:cs typeface="+mn-cs"/>
                        </a:rPr>
                        <m:t>v</m:t>
                      </m:r>
                      <m:r>
                        <a:rPr lang="it-IT" sz="1100" b="0" i="0">
                          <a:solidFill>
                            <a:schemeClr val="tx1"/>
                          </a:solidFill>
                          <a:effectLst/>
                          <a:latin typeface="Cambria Math" panose="02040503050406030204" pitchFamily="18" charset="0"/>
                          <a:ea typeface="+mn-ea"/>
                          <a:cs typeface="+mn-cs"/>
                        </a:rPr>
                        <m:t>2</m:t>
                      </m:r>
                    </m:sub>
                  </m:sSub>
                  <m:r>
                    <a:rPr lang="it-IT" sz="1100" b="0" i="0">
                      <a:solidFill>
                        <a:schemeClr val="tx1"/>
                      </a:solidFill>
                      <a:effectLst/>
                      <a:latin typeface="Cambria Math" panose="02040503050406030204" pitchFamily="18" charset="0"/>
                      <a:ea typeface="+mn-ea"/>
                      <a:cs typeface="+mn-cs"/>
                    </a:rPr>
                    <m:t>=</m:t>
                  </m:r>
                  <m:sSub>
                    <m:sSubPr>
                      <m:ctrlPr>
                        <a:rPr lang="it-IT" sz="1100" b="0" i="1">
                          <a:solidFill>
                            <a:schemeClr val="tx1"/>
                          </a:solidFill>
                          <a:effectLst/>
                          <a:latin typeface="Cambria Math" panose="02040503050406030204" pitchFamily="18" charset="0"/>
                          <a:ea typeface="+mn-ea"/>
                          <a:cs typeface="+mn-cs"/>
                        </a:rPr>
                      </m:ctrlPr>
                    </m:sSubPr>
                    <m:e>
                      <m:r>
                        <m:rPr>
                          <m:sty m:val="p"/>
                        </m:rPr>
                        <a:rPr lang="it-IT" sz="1100" b="0" i="0">
                          <a:solidFill>
                            <a:schemeClr val="tx1"/>
                          </a:solidFill>
                          <a:effectLst/>
                          <a:latin typeface="Cambria Math" panose="02040503050406030204" pitchFamily="18" charset="0"/>
                          <a:ea typeface="Cambria Math" panose="02040503050406030204" pitchFamily="18" charset="0"/>
                          <a:cs typeface="+mn-cs"/>
                        </a:rPr>
                        <m:t>σ</m:t>
                      </m:r>
                    </m:e>
                    <m:sub>
                      <m:r>
                        <m:rPr>
                          <m:sty m:val="p"/>
                        </m:rPr>
                        <a:rPr lang="it-IT" sz="1100" b="0" i="0">
                          <a:solidFill>
                            <a:schemeClr val="tx1"/>
                          </a:solidFill>
                          <a:effectLst/>
                          <a:latin typeface="Cambria Math" panose="02040503050406030204" pitchFamily="18" charset="0"/>
                          <a:ea typeface="+mn-ea"/>
                          <a:cs typeface="+mn-cs"/>
                        </a:rPr>
                        <m:t>v</m:t>
                      </m:r>
                      <m:r>
                        <a:rPr lang="it-IT" sz="1100" b="0" i="0">
                          <a:solidFill>
                            <a:schemeClr val="tx1"/>
                          </a:solidFill>
                          <a:effectLst/>
                          <a:latin typeface="Cambria Math" panose="02040503050406030204" pitchFamily="18" charset="0"/>
                          <a:ea typeface="+mn-ea"/>
                          <a:cs typeface="+mn-cs"/>
                        </a:rPr>
                        <m:t>1</m:t>
                      </m:r>
                    </m:sub>
                  </m:sSub>
                </m:oMath>
              </a14:m>
              <a:r>
                <a:rPr lang="it-IT" sz="1100" i="0"/>
                <a:t> + </a:t>
              </a:r>
              <a14:m>
                <m:oMath xmlns:m="http://schemas.openxmlformats.org/officeDocument/2006/math">
                  <m:sSub>
                    <m:sSubPr>
                      <m:ctrlPr>
                        <a:rPr lang="it-IT" sz="1100" i="1">
                          <a:latin typeface="Cambria Math" panose="02040503050406030204" pitchFamily="18" charset="0"/>
                        </a:rPr>
                      </m:ctrlPr>
                    </m:sSubPr>
                    <m:e>
                      <m:r>
                        <m:rPr>
                          <m:sty m:val="p"/>
                        </m:rPr>
                        <a:rPr lang="it-IT" sz="1100" i="0">
                          <a:latin typeface="Cambria Math" panose="02040503050406030204" pitchFamily="18" charset="0"/>
                          <a:ea typeface="Cambria Math" panose="02040503050406030204" pitchFamily="18" charset="0"/>
                        </a:rPr>
                        <m:t>γ</m:t>
                      </m:r>
                    </m:e>
                    <m:sub>
                      <m:r>
                        <m:rPr>
                          <m:sty m:val="p"/>
                        </m:rPr>
                        <a:rPr lang="it-IT" sz="1100" b="0" i="0">
                          <a:latin typeface="Cambria Math" panose="02040503050406030204" pitchFamily="18" charset="0"/>
                        </a:rPr>
                        <m:t>A</m:t>
                      </m:r>
                      <m:r>
                        <a:rPr lang="it-IT" sz="1100" b="0" i="0">
                          <a:latin typeface="Cambria Math" panose="02040503050406030204" pitchFamily="18" charset="0"/>
                        </a:rPr>
                        <m:t>,</m:t>
                      </m:r>
                      <m:r>
                        <m:rPr>
                          <m:sty m:val="p"/>
                        </m:rPr>
                        <a:rPr lang="it-IT" sz="1100" b="0" i="0">
                          <a:latin typeface="Cambria Math" panose="02040503050406030204" pitchFamily="18" charset="0"/>
                        </a:rPr>
                        <m:t>sat</m:t>
                      </m:r>
                    </m:sub>
                  </m:sSub>
                  <m:r>
                    <a:rPr lang="it-IT" sz="1100" i="0">
                      <a:latin typeface="Cambria Math" panose="02040503050406030204" pitchFamily="18" charset="0"/>
                      <a:ea typeface="Cambria Math" panose="02040503050406030204" pitchFamily="18" charset="0"/>
                    </a:rPr>
                    <m:t>∙</m:t>
                  </m:r>
                  <m:sSub>
                    <m:sSubPr>
                      <m:ctrlPr>
                        <a:rPr lang="it-IT" sz="1100" i="1">
                          <a:latin typeface="Cambria Math" panose="02040503050406030204" pitchFamily="18" charset="0"/>
                          <a:ea typeface="Cambria Math" panose="02040503050406030204" pitchFamily="18" charset="0"/>
                        </a:rPr>
                      </m:ctrlPr>
                    </m:sSubPr>
                    <m:e>
                      <m:r>
                        <a:rPr lang="it-IT" sz="1100" b="0" i="0">
                          <a:latin typeface="Cambria Math" panose="02040503050406030204" pitchFamily="18" charset="0"/>
                          <a:ea typeface="Cambria Math" panose="02040503050406030204" pitchFamily="18" charset="0"/>
                        </a:rPr>
                        <m:t>(</m:t>
                      </m:r>
                      <m:sSub>
                        <m:sSubPr>
                          <m:ctrlPr>
                            <a:rPr lang="it-IT" sz="1100" b="0" i="1">
                              <a:latin typeface="Cambria Math" panose="02040503050406030204" pitchFamily="18" charset="0"/>
                              <a:ea typeface="Cambria Math" panose="02040503050406030204" pitchFamily="18" charset="0"/>
                            </a:rPr>
                          </m:ctrlPr>
                        </m:sSubPr>
                        <m:e>
                          <m:r>
                            <m:rPr>
                              <m:sty m:val="p"/>
                            </m:rPr>
                            <a:rPr lang="it-IT" sz="1100" b="0" i="0">
                              <a:latin typeface="Cambria Math" panose="02040503050406030204" pitchFamily="18" charset="0"/>
                              <a:ea typeface="Cambria Math" panose="02040503050406030204" pitchFamily="18" charset="0"/>
                            </a:rPr>
                            <m:t>H</m:t>
                          </m:r>
                        </m:e>
                        <m:sub>
                          <m:r>
                            <m:rPr>
                              <m:sty m:val="p"/>
                            </m:rPr>
                            <a:rPr lang="it-IT" sz="1100" b="0" i="0">
                              <a:latin typeface="Cambria Math" panose="02040503050406030204" pitchFamily="18" charset="0"/>
                              <a:ea typeface="Cambria Math" panose="02040503050406030204" pitchFamily="18" charset="0"/>
                            </a:rPr>
                            <m:t>A</m:t>
                          </m:r>
                        </m:sub>
                      </m:sSub>
                      <m:r>
                        <a:rPr lang="it-IT" sz="1100" b="0" i="0">
                          <a:latin typeface="Cambria Math" panose="02040503050406030204" pitchFamily="18" charset="0"/>
                          <a:ea typeface="Cambria Math" panose="02040503050406030204" pitchFamily="18" charset="0"/>
                        </a:rPr>
                        <m:t>−</m:t>
                      </m:r>
                      <m:r>
                        <m:rPr>
                          <m:sty m:val="p"/>
                        </m:rPr>
                        <a:rPr lang="it-IT" sz="1100" b="0" i="0">
                          <a:latin typeface="Cambria Math" panose="02040503050406030204" pitchFamily="18" charset="0"/>
                          <a:ea typeface="Cambria Math" panose="02040503050406030204" pitchFamily="18" charset="0"/>
                        </a:rPr>
                        <m:t>Z</m:t>
                      </m:r>
                    </m:e>
                    <m:sub>
                      <m:r>
                        <m:rPr>
                          <m:sty m:val="p"/>
                        </m:rPr>
                        <a:rPr lang="it-IT" sz="1100" b="0" i="0">
                          <a:latin typeface="Cambria Math" panose="02040503050406030204" pitchFamily="18" charset="0"/>
                          <a:ea typeface="Cambria Math" panose="02040503050406030204" pitchFamily="18" charset="0"/>
                        </a:rPr>
                        <m:t>w</m:t>
                      </m:r>
                      <m:r>
                        <a:rPr lang="it-IT" sz="1100" b="0" i="0">
                          <a:latin typeface="Cambria Math" panose="02040503050406030204" pitchFamily="18" charset="0"/>
                          <a:ea typeface="Cambria Math" panose="02040503050406030204" pitchFamily="18" charset="0"/>
                        </a:rPr>
                        <m:t>,</m:t>
                      </m:r>
                      <m:r>
                        <m:rPr>
                          <m:sty m:val="p"/>
                        </m:rPr>
                        <a:rPr lang="it-IT" sz="1100" b="0" i="0">
                          <a:latin typeface="Cambria Math" panose="02040503050406030204" pitchFamily="18" charset="0"/>
                          <a:ea typeface="Cambria Math" panose="02040503050406030204" pitchFamily="18" charset="0"/>
                        </a:rPr>
                        <m:t>m</m:t>
                      </m:r>
                    </m:sub>
                  </m:sSub>
                </m:oMath>
              </a14:m>
              <a:r>
                <a:rPr lang="it-IT" sz="1100" i="0"/>
                <a:t>) =</a:t>
              </a:r>
            </a:p>
          </xdr:txBody>
        </xdr:sp>
      </mc:Choice>
      <mc:Fallback xmlns="">
        <xdr:sp macro="" textlink="">
          <xdr:nvSpPr>
            <xdr:cNvPr id="75" name="CasellaDiTesto 74"/>
            <xdr:cNvSpPr txBox="1"/>
          </xdr:nvSpPr>
          <xdr:spPr>
            <a:xfrm>
              <a:off x="619125" y="17573625"/>
              <a:ext cx="3192925" cy="1769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r>
                <a:rPr lang="it-IT" sz="1100" b="0" i="0">
                  <a:latin typeface="Cambria Math" panose="02040503050406030204" pitchFamily="18" charset="0"/>
                </a:rPr>
                <a:t>Z=</a:t>
              </a:r>
              <a:r>
                <a:rPr lang="it-IT" sz="1100" b="0" i="0">
                  <a:latin typeface="Cambria Math" panose="02040503050406030204" pitchFamily="18" charset="0"/>
                  <a:ea typeface="Cambria Math" panose="02040503050406030204" pitchFamily="18" charset="0"/>
                </a:rPr>
                <a:t>H_A   </a:t>
              </a:r>
              <a:r>
                <a:rPr lang="it-IT" sz="1100" b="0" i="0">
                  <a:solidFill>
                    <a:schemeClr val="tx1"/>
                  </a:solidFill>
                  <a:effectLst/>
                  <a:latin typeface="Cambria Math" panose="02040503050406030204" pitchFamily="18" charset="0"/>
                  <a:ea typeface="+mn-ea"/>
                  <a:cs typeface="+mn-cs"/>
                </a:rPr>
                <a:t>〖                       σ〗_v2=</a:t>
              </a:r>
              <a:r>
                <a:rPr lang="it-IT" sz="1100" b="0" i="0">
                  <a:solidFill>
                    <a:schemeClr val="tx1"/>
                  </a:solidFill>
                  <a:effectLst/>
                  <a:latin typeface="Cambria Math" panose="02040503050406030204" pitchFamily="18" charset="0"/>
                  <a:ea typeface="Cambria Math" panose="02040503050406030204" pitchFamily="18" charset="0"/>
                  <a:cs typeface="+mn-cs"/>
                </a:rPr>
                <a:t>σ</a:t>
              </a:r>
              <a:r>
                <a:rPr lang="it-IT" sz="1100" b="0" i="0">
                  <a:solidFill>
                    <a:schemeClr val="tx1"/>
                  </a:solidFill>
                  <a:effectLst/>
                  <a:latin typeface="Cambria Math" panose="02040503050406030204" pitchFamily="18" charset="0"/>
                  <a:ea typeface="+mn-ea"/>
                  <a:cs typeface="+mn-cs"/>
                </a:rPr>
                <a:t>_v1</a:t>
              </a:r>
              <a:r>
                <a:rPr lang="it-IT" sz="1100" i="0"/>
                <a:t> + </a:t>
              </a:r>
              <a:r>
                <a:rPr lang="it-IT" sz="1100" i="0">
                  <a:latin typeface="Cambria Math" panose="02040503050406030204" pitchFamily="18" charset="0"/>
                  <a:ea typeface="Cambria Math" panose="02040503050406030204" pitchFamily="18" charset="0"/>
                </a:rPr>
                <a:t>γ_(</a:t>
              </a:r>
              <a:r>
                <a:rPr lang="it-IT" sz="1100" b="0" i="0">
                  <a:latin typeface="Cambria Math" panose="02040503050406030204" pitchFamily="18" charset="0"/>
                </a:rPr>
                <a:t>A,sat)</a:t>
              </a:r>
              <a:r>
                <a:rPr lang="it-IT" sz="1100" i="0">
                  <a:latin typeface="Cambria Math" panose="02040503050406030204" pitchFamily="18" charset="0"/>
                  <a:ea typeface="Cambria Math" panose="02040503050406030204" pitchFamily="18" charset="0"/>
                </a:rPr>
                <a:t>∙〖</a:t>
              </a:r>
              <a:r>
                <a:rPr lang="it-IT" sz="1100" b="0" i="0">
                  <a:latin typeface="Cambria Math" panose="02040503050406030204" pitchFamily="18" charset="0"/>
                  <a:ea typeface="Cambria Math" panose="02040503050406030204" pitchFamily="18" charset="0"/>
                </a:rPr>
                <a:t>(H_A−Z〗_(w,m)</a:t>
              </a:r>
              <a:r>
                <a:rPr lang="it-IT" sz="1100" i="0"/>
                <a:t>) =</a:t>
              </a:r>
            </a:p>
          </xdr:txBody>
        </xdr:sp>
      </mc:Fallback>
    </mc:AlternateContent>
    <xdr:clientData/>
  </xdr:oneCellAnchor>
  <xdr:oneCellAnchor>
    <xdr:from>
      <xdr:col>1</xdr:col>
      <xdr:colOff>19050</xdr:colOff>
      <xdr:row>88</xdr:row>
      <xdr:rowOff>9525</xdr:rowOff>
    </xdr:from>
    <xdr:ext cx="2628925" cy="172227"/>
    <mc:AlternateContent xmlns:mc="http://schemas.openxmlformats.org/markup-compatibility/2006" xmlns:a14="http://schemas.microsoft.com/office/drawing/2010/main">
      <mc:Choice Requires="a14">
        <xdr:sp macro="" textlink="">
          <xdr:nvSpPr>
            <xdr:cNvPr id="76" name="CasellaDiTesto 75"/>
            <xdr:cNvSpPr txBox="1"/>
          </xdr:nvSpPr>
          <xdr:spPr>
            <a:xfrm>
              <a:off x="628650" y="17964150"/>
              <a:ext cx="26289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14:m>
                <m:oMath xmlns:m="http://schemas.openxmlformats.org/officeDocument/2006/math">
                  <m:r>
                    <m:rPr>
                      <m:sty m:val="p"/>
                    </m:rPr>
                    <a:rPr lang="it-IT" sz="1100" b="0" i="0">
                      <a:latin typeface="Cambria Math" panose="02040503050406030204" pitchFamily="18" charset="0"/>
                    </a:rPr>
                    <m:t>Z</m:t>
                  </m:r>
                  <m:r>
                    <a:rPr lang="it-IT" sz="1100" b="0" i="0">
                      <a:latin typeface="Cambria Math" panose="02040503050406030204" pitchFamily="18" charset="0"/>
                    </a:rPr>
                    <m:t>=</m:t>
                  </m:r>
                  <m:sSub>
                    <m:sSubPr>
                      <m:ctrlPr>
                        <a:rPr lang="it-IT" sz="1100" b="0" i="1">
                          <a:latin typeface="Cambria Math" panose="02040503050406030204" pitchFamily="18" charset="0"/>
                        </a:rPr>
                      </m:ctrlPr>
                    </m:sSubPr>
                    <m:e>
                      <m:r>
                        <m:rPr>
                          <m:sty m:val="p"/>
                        </m:rPr>
                        <a:rPr lang="it-IT" sz="1100" b="0" i="0">
                          <a:latin typeface="Cambria Math" panose="02040503050406030204" pitchFamily="18" charset="0"/>
                        </a:rPr>
                        <m:t>H</m:t>
                      </m:r>
                    </m:e>
                    <m:sub>
                      <m:r>
                        <m:rPr>
                          <m:sty m:val="p"/>
                        </m:rPr>
                        <a:rPr lang="it-IT" sz="1100" b="0" i="0">
                          <a:latin typeface="Cambria Math" panose="02040503050406030204" pitchFamily="18" charset="0"/>
                        </a:rPr>
                        <m:t>d</m:t>
                      </m:r>
                    </m:sub>
                  </m:sSub>
                  <m:r>
                    <a:rPr lang="it-IT" sz="1100" b="0" i="0">
                      <a:latin typeface="Cambria Math" panose="02040503050406030204" pitchFamily="18" charset="0"/>
                    </a:rPr>
                    <m:t>+</m:t>
                  </m:r>
                  <m:sSub>
                    <m:sSubPr>
                      <m:ctrlPr>
                        <a:rPr lang="it-IT" sz="1100" b="0" i="1">
                          <a:latin typeface="Cambria Math" panose="02040503050406030204" pitchFamily="18" charset="0"/>
                        </a:rPr>
                      </m:ctrlPr>
                    </m:sSubPr>
                    <m:e>
                      <m:r>
                        <m:rPr>
                          <m:sty m:val="p"/>
                        </m:rPr>
                        <a:rPr lang="it-IT" sz="1100" b="0" i="0">
                          <a:latin typeface="Cambria Math" panose="02040503050406030204" pitchFamily="18" charset="0"/>
                        </a:rPr>
                        <m:t>d</m:t>
                      </m:r>
                    </m:e>
                    <m:sub>
                      <m:r>
                        <m:rPr>
                          <m:sty m:val="p"/>
                        </m:rPr>
                        <a:rPr lang="it-IT" sz="1100" b="0" i="0">
                          <a:latin typeface="Cambria Math" panose="02040503050406030204" pitchFamily="18" charset="0"/>
                        </a:rPr>
                        <m:t>d</m:t>
                      </m:r>
                    </m:sub>
                  </m:sSub>
                  <m:r>
                    <a:rPr lang="it-IT" sz="1100" b="0" i="0">
                      <a:latin typeface="Cambria Math" panose="02040503050406030204" pitchFamily="18" charset="0"/>
                      <a:ea typeface="Cambria Math" panose="02040503050406030204" pitchFamily="18" charset="0"/>
                    </a:rPr>
                    <m:t>  </m:t>
                  </m:r>
                  <m:sSub>
                    <m:sSubPr>
                      <m:ctrlPr>
                        <a:rPr lang="it-IT" sz="1100" b="0" i="1">
                          <a:solidFill>
                            <a:schemeClr val="tx1"/>
                          </a:solidFill>
                          <a:effectLst/>
                          <a:latin typeface="Cambria Math" panose="02040503050406030204" pitchFamily="18" charset="0"/>
                          <a:ea typeface="+mn-ea"/>
                          <a:cs typeface="+mn-cs"/>
                        </a:rPr>
                      </m:ctrlPr>
                    </m:sSubPr>
                    <m:e>
                      <m:r>
                        <a:rPr lang="it-IT" sz="1100" b="0" i="0">
                          <a:solidFill>
                            <a:schemeClr val="tx1"/>
                          </a:solidFill>
                          <a:effectLst/>
                          <a:latin typeface="Cambria Math" panose="02040503050406030204" pitchFamily="18" charset="0"/>
                          <a:ea typeface="+mn-ea"/>
                          <a:cs typeface="+mn-cs"/>
                        </a:rPr>
                        <m:t>             </m:t>
                      </m:r>
                      <m:r>
                        <m:rPr>
                          <m:sty m:val="p"/>
                        </m:rPr>
                        <a:rPr lang="it-IT" sz="1100" b="0" i="0">
                          <a:solidFill>
                            <a:schemeClr val="tx1"/>
                          </a:solidFill>
                          <a:effectLst/>
                          <a:latin typeface="Cambria Math" panose="02040503050406030204" pitchFamily="18" charset="0"/>
                          <a:ea typeface="+mn-ea"/>
                          <a:cs typeface="+mn-cs"/>
                        </a:rPr>
                        <m:t>σ</m:t>
                      </m:r>
                    </m:e>
                    <m:sub>
                      <m:r>
                        <m:rPr>
                          <m:sty m:val="p"/>
                        </m:rPr>
                        <a:rPr lang="it-IT" sz="1100" b="0" i="0">
                          <a:solidFill>
                            <a:schemeClr val="tx1"/>
                          </a:solidFill>
                          <a:effectLst/>
                          <a:latin typeface="Cambria Math" panose="02040503050406030204" pitchFamily="18" charset="0"/>
                          <a:ea typeface="+mn-ea"/>
                          <a:cs typeface="+mn-cs"/>
                        </a:rPr>
                        <m:t>v</m:t>
                      </m:r>
                      <m:r>
                        <a:rPr lang="it-IT" sz="1100" b="0" i="0">
                          <a:solidFill>
                            <a:schemeClr val="tx1"/>
                          </a:solidFill>
                          <a:effectLst/>
                          <a:latin typeface="Cambria Math" panose="02040503050406030204" pitchFamily="18" charset="0"/>
                          <a:ea typeface="+mn-ea"/>
                          <a:cs typeface="+mn-cs"/>
                        </a:rPr>
                        <m:t>4</m:t>
                      </m:r>
                      <m:r>
                        <m:rPr>
                          <m:sty m:val="p"/>
                        </m:rPr>
                        <a:rPr lang="it-IT" sz="1100" b="0" i="0">
                          <a:solidFill>
                            <a:schemeClr val="tx1"/>
                          </a:solidFill>
                          <a:effectLst/>
                          <a:latin typeface="Cambria Math" panose="02040503050406030204" pitchFamily="18" charset="0"/>
                          <a:ea typeface="+mn-ea"/>
                          <a:cs typeface="+mn-cs"/>
                        </a:rPr>
                        <m:t>m</m:t>
                      </m:r>
                    </m:sub>
                  </m:sSub>
                  <m:r>
                    <a:rPr lang="it-IT" sz="1100" b="0" i="0">
                      <a:solidFill>
                        <a:schemeClr val="tx1"/>
                      </a:solidFill>
                      <a:effectLst/>
                      <a:latin typeface="Cambria Math" panose="02040503050406030204" pitchFamily="18" charset="0"/>
                      <a:ea typeface="+mn-ea"/>
                      <a:cs typeface="+mn-cs"/>
                    </a:rPr>
                    <m:t>=</m:t>
                  </m:r>
                  <m:sSub>
                    <m:sSubPr>
                      <m:ctrlPr>
                        <a:rPr lang="it-IT" sz="1100" b="0" i="1">
                          <a:solidFill>
                            <a:schemeClr val="tx1"/>
                          </a:solidFill>
                          <a:effectLst/>
                          <a:latin typeface="Cambria Math" panose="02040503050406030204" pitchFamily="18" charset="0"/>
                          <a:ea typeface="+mn-ea"/>
                          <a:cs typeface="+mn-cs"/>
                        </a:rPr>
                      </m:ctrlPr>
                    </m:sSubPr>
                    <m:e>
                      <m:r>
                        <m:rPr>
                          <m:sty m:val="p"/>
                        </m:rPr>
                        <a:rPr lang="it-IT" sz="1100" b="0" i="0">
                          <a:solidFill>
                            <a:schemeClr val="tx1"/>
                          </a:solidFill>
                          <a:effectLst/>
                          <a:latin typeface="Cambria Math" panose="02040503050406030204" pitchFamily="18" charset="0"/>
                          <a:ea typeface="Cambria Math" panose="02040503050406030204" pitchFamily="18" charset="0"/>
                          <a:cs typeface="+mn-cs"/>
                        </a:rPr>
                        <m:t>σ</m:t>
                      </m:r>
                    </m:e>
                    <m:sub>
                      <m:r>
                        <m:rPr>
                          <m:sty m:val="p"/>
                        </m:rPr>
                        <a:rPr lang="it-IT" sz="1100" b="0" i="0">
                          <a:solidFill>
                            <a:schemeClr val="tx1"/>
                          </a:solidFill>
                          <a:effectLst/>
                          <a:latin typeface="Cambria Math" panose="02040503050406030204" pitchFamily="18" charset="0"/>
                          <a:ea typeface="+mn-ea"/>
                          <a:cs typeface="+mn-cs"/>
                        </a:rPr>
                        <m:t>v</m:t>
                      </m:r>
                      <m:r>
                        <a:rPr lang="it-IT" sz="1100" b="0" i="0">
                          <a:solidFill>
                            <a:schemeClr val="tx1"/>
                          </a:solidFill>
                          <a:effectLst/>
                          <a:latin typeface="Cambria Math" panose="02040503050406030204" pitchFamily="18" charset="0"/>
                          <a:ea typeface="+mn-ea"/>
                          <a:cs typeface="+mn-cs"/>
                        </a:rPr>
                        <m:t>3</m:t>
                      </m:r>
                      <m:r>
                        <m:rPr>
                          <m:sty m:val="p"/>
                        </m:rPr>
                        <a:rPr lang="it-IT" sz="1100" b="0" i="0">
                          <a:solidFill>
                            <a:schemeClr val="tx1"/>
                          </a:solidFill>
                          <a:effectLst/>
                          <a:latin typeface="Cambria Math" panose="02040503050406030204" pitchFamily="18" charset="0"/>
                          <a:ea typeface="+mn-ea"/>
                          <a:cs typeface="+mn-cs"/>
                        </a:rPr>
                        <m:t>m</m:t>
                      </m:r>
                    </m:sub>
                  </m:sSub>
                </m:oMath>
              </a14:m>
              <a:r>
                <a:rPr lang="it-IT" sz="1100" i="0"/>
                <a:t> + </a:t>
              </a:r>
              <a14:m>
                <m:oMath xmlns:m="http://schemas.openxmlformats.org/officeDocument/2006/math">
                  <m:sSub>
                    <m:sSubPr>
                      <m:ctrlPr>
                        <a:rPr lang="it-IT" sz="1100" i="1">
                          <a:latin typeface="Cambria Math" panose="02040503050406030204" pitchFamily="18" charset="0"/>
                        </a:rPr>
                      </m:ctrlPr>
                    </m:sSubPr>
                    <m:e>
                      <m:r>
                        <m:rPr>
                          <m:sty m:val="p"/>
                        </m:rPr>
                        <a:rPr lang="it-IT" sz="1100" i="0">
                          <a:latin typeface="Cambria Math" panose="02040503050406030204" pitchFamily="18" charset="0"/>
                          <a:ea typeface="Cambria Math" panose="02040503050406030204" pitchFamily="18" charset="0"/>
                        </a:rPr>
                        <m:t>γ</m:t>
                      </m:r>
                    </m:e>
                    <m:sub>
                      <m:r>
                        <m:rPr>
                          <m:sty m:val="p"/>
                        </m:rPr>
                        <a:rPr lang="it-IT" sz="1100" b="0" i="0">
                          <a:latin typeface="Cambria Math" panose="02040503050406030204" pitchFamily="18" charset="0"/>
                        </a:rPr>
                        <m:t>B</m:t>
                      </m:r>
                    </m:sub>
                  </m:sSub>
                  <m:r>
                    <a:rPr lang="it-IT" sz="1100" i="0">
                      <a:latin typeface="Cambria Math" panose="02040503050406030204" pitchFamily="18" charset="0"/>
                      <a:ea typeface="Cambria Math" panose="02040503050406030204" pitchFamily="18" charset="0"/>
                    </a:rPr>
                    <m:t>∙</m:t>
                  </m:r>
                  <m:sSub>
                    <m:sSubPr>
                      <m:ctrlPr>
                        <a:rPr lang="it-IT" sz="1100" i="1">
                          <a:latin typeface="Cambria Math" panose="02040503050406030204" pitchFamily="18" charset="0"/>
                          <a:ea typeface="Cambria Math" panose="02040503050406030204" pitchFamily="18" charset="0"/>
                        </a:rPr>
                      </m:ctrlPr>
                    </m:sSubPr>
                    <m:e>
                      <m:r>
                        <m:rPr>
                          <m:sty m:val="p"/>
                        </m:rPr>
                        <a:rPr lang="it-IT" sz="1100" b="0" i="0">
                          <a:latin typeface="Cambria Math" panose="02040503050406030204" pitchFamily="18" charset="0"/>
                          <a:ea typeface="Cambria Math" panose="02040503050406030204" pitchFamily="18" charset="0"/>
                        </a:rPr>
                        <m:t>d</m:t>
                      </m:r>
                    </m:e>
                    <m:sub>
                      <m:r>
                        <m:rPr>
                          <m:sty m:val="p"/>
                        </m:rPr>
                        <a:rPr lang="it-IT" sz="1100" b="0" i="0">
                          <a:latin typeface="Cambria Math" panose="02040503050406030204" pitchFamily="18" charset="0"/>
                          <a:ea typeface="Cambria Math" panose="02040503050406030204" pitchFamily="18" charset="0"/>
                        </a:rPr>
                        <m:t>d</m:t>
                      </m:r>
                    </m:sub>
                  </m:sSub>
                </m:oMath>
              </a14:m>
              <a:r>
                <a:rPr lang="it-IT" sz="1100" i="0"/>
                <a:t> =</a:t>
              </a:r>
            </a:p>
          </xdr:txBody>
        </xdr:sp>
      </mc:Choice>
      <mc:Fallback xmlns="">
        <xdr:sp macro="" textlink="">
          <xdr:nvSpPr>
            <xdr:cNvPr id="76" name="CasellaDiTesto 75"/>
            <xdr:cNvSpPr txBox="1"/>
          </xdr:nvSpPr>
          <xdr:spPr>
            <a:xfrm>
              <a:off x="628650" y="17964150"/>
              <a:ext cx="26289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r>
                <a:rPr lang="it-IT" sz="1100" b="0" i="0">
                  <a:latin typeface="Cambria Math" panose="02040503050406030204" pitchFamily="18" charset="0"/>
                </a:rPr>
                <a:t>Z=H_d+d_d</a:t>
              </a:r>
              <a:r>
                <a:rPr lang="it-IT" sz="1100" b="0" i="0">
                  <a:latin typeface="Cambria Math" panose="02040503050406030204" pitchFamily="18" charset="0"/>
                  <a:ea typeface="Cambria Math" panose="02040503050406030204" pitchFamily="18" charset="0"/>
                </a:rPr>
                <a:t>   </a:t>
              </a:r>
              <a:r>
                <a:rPr lang="it-IT" sz="1100" b="0" i="0">
                  <a:solidFill>
                    <a:schemeClr val="tx1"/>
                  </a:solidFill>
                  <a:effectLst/>
                  <a:latin typeface="Cambria Math" panose="02040503050406030204" pitchFamily="18" charset="0"/>
                  <a:ea typeface="+mn-ea"/>
                  <a:cs typeface="+mn-cs"/>
                </a:rPr>
                <a:t>〖             σ〗_v4m=</a:t>
              </a:r>
              <a:r>
                <a:rPr lang="it-IT" sz="1100" b="0" i="0">
                  <a:solidFill>
                    <a:schemeClr val="tx1"/>
                  </a:solidFill>
                  <a:effectLst/>
                  <a:latin typeface="Cambria Math" panose="02040503050406030204" pitchFamily="18" charset="0"/>
                  <a:ea typeface="Cambria Math" panose="02040503050406030204" pitchFamily="18" charset="0"/>
                  <a:cs typeface="+mn-cs"/>
                </a:rPr>
                <a:t>σ</a:t>
              </a:r>
              <a:r>
                <a:rPr lang="it-IT" sz="1100" b="0" i="0">
                  <a:solidFill>
                    <a:schemeClr val="tx1"/>
                  </a:solidFill>
                  <a:effectLst/>
                  <a:latin typeface="Cambria Math" panose="02040503050406030204" pitchFamily="18" charset="0"/>
                  <a:ea typeface="+mn-ea"/>
                  <a:cs typeface="+mn-cs"/>
                </a:rPr>
                <a:t>_v3m</a:t>
              </a:r>
              <a:r>
                <a:rPr lang="it-IT" sz="1100" i="0"/>
                <a:t> + </a:t>
              </a:r>
              <a:r>
                <a:rPr lang="it-IT" sz="1100" i="0">
                  <a:latin typeface="Cambria Math" panose="02040503050406030204" pitchFamily="18" charset="0"/>
                  <a:ea typeface="Cambria Math" panose="02040503050406030204" pitchFamily="18" charset="0"/>
                </a:rPr>
                <a:t>γ_</a:t>
              </a:r>
              <a:r>
                <a:rPr lang="it-IT" sz="1100" b="0" i="0">
                  <a:latin typeface="Cambria Math" panose="02040503050406030204" pitchFamily="18" charset="0"/>
                </a:rPr>
                <a:t>B</a:t>
              </a:r>
              <a:r>
                <a:rPr lang="it-IT" sz="1100" i="0">
                  <a:latin typeface="Cambria Math" panose="02040503050406030204" pitchFamily="18" charset="0"/>
                  <a:ea typeface="Cambria Math" panose="02040503050406030204" pitchFamily="18" charset="0"/>
                </a:rPr>
                <a:t>∙</a:t>
              </a:r>
              <a:r>
                <a:rPr lang="it-IT" sz="1100" b="0" i="0">
                  <a:latin typeface="Cambria Math" panose="02040503050406030204" pitchFamily="18" charset="0"/>
                  <a:ea typeface="Cambria Math" panose="02040503050406030204" pitchFamily="18" charset="0"/>
                </a:rPr>
                <a:t>d_d</a:t>
              </a:r>
              <a:r>
                <a:rPr lang="it-IT" sz="1100" i="0"/>
                <a:t> =</a:t>
              </a:r>
            </a:p>
          </xdr:txBody>
        </xdr:sp>
      </mc:Fallback>
    </mc:AlternateContent>
    <xdr:clientData/>
  </xdr:oneCellAnchor>
  <xdr:oneCellAnchor>
    <xdr:from>
      <xdr:col>1</xdr:col>
      <xdr:colOff>19050</xdr:colOff>
      <xdr:row>87</xdr:row>
      <xdr:rowOff>9525</xdr:rowOff>
    </xdr:from>
    <xdr:ext cx="3005631" cy="172227"/>
    <mc:AlternateContent xmlns:mc="http://schemas.openxmlformats.org/markup-compatibility/2006" xmlns:a14="http://schemas.microsoft.com/office/drawing/2010/main">
      <mc:Choice Requires="a14">
        <xdr:sp macro="" textlink="">
          <xdr:nvSpPr>
            <xdr:cNvPr id="77" name="CasellaDiTesto 76"/>
            <xdr:cNvSpPr txBox="1"/>
          </xdr:nvSpPr>
          <xdr:spPr>
            <a:xfrm>
              <a:off x="628650" y="17773650"/>
              <a:ext cx="3005631"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14:m>
                <m:oMath xmlns:m="http://schemas.openxmlformats.org/officeDocument/2006/math">
                  <m:r>
                    <m:rPr>
                      <m:sty m:val="p"/>
                    </m:rPr>
                    <a:rPr lang="it-IT" sz="1100" b="0" i="0">
                      <a:latin typeface="Cambria Math" panose="02040503050406030204" pitchFamily="18" charset="0"/>
                    </a:rPr>
                    <m:t>Z</m:t>
                  </m:r>
                  <m:r>
                    <a:rPr lang="it-IT" sz="1100" b="0" i="0">
                      <a:latin typeface="Cambria Math" panose="02040503050406030204" pitchFamily="18" charset="0"/>
                    </a:rPr>
                    <m:t>=</m:t>
                  </m:r>
                  <m:sSub>
                    <m:sSubPr>
                      <m:ctrlPr>
                        <a:rPr lang="it-IT" sz="1100" b="0" i="1">
                          <a:latin typeface="Cambria Math" panose="02040503050406030204" pitchFamily="18" charset="0"/>
                        </a:rPr>
                      </m:ctrlPr>
                    </m:sSubPr>
                    <m:e>
                      <m:r>
                        <m:rPr>
                          <m:sty m:val="p"/>
                        </m:rPr>
                        <a:rPr lang="it-IT" sz="1100" b="0" i="0">
                          <a:latin typeface="Cambria Math" panose="02040503050406030204" pitchFamily="18" charset="0"/>
                        </a:rPr>
                        <m:t>H</m:t>
                      </m:r>
                    </m:e>
                    <m:sub>
                      <m:r>
                        <m:rPr>
                          <m:sty m:val="p"/>
                        </m:rPr>
                        <a:rPr lang="it-IT" sz="1100" b="0" i="0">
                          <a:latin typeface="Cambria Math" panose="02040503050406030204" pitchFamily="18" charset="0"/>
                        </a:rPr>
                        <m:t>d</m:t>
                      </m:r>
                    </m:sub>
                  </m:sSub>
                  <m:r>
                    <a:rPr lang="it-IT" sz="1100" b="0" i="0">
                      <a:latin typeface="Cambria Math" panose="02040503050406030204" pitchFamily="18" charset="0"/>
                      <a:ea typeface="Cambria Math" panose="02040503050406030204" pitchFamily="18" charset="0"/>
                    </a:rPr>
                    <m:t>  </m:t>
                  </m:r>
                  <m:sSub>
                    <m:sSubPr>
                      <m:ctrlPr>
                        <a:rPr lang="it-IT" sz="1100" b="0" i="1">
                          <a:solidFill>
                            <a:schemeClr val="tx1"/>
                          </a:solidFill>
                          <a:effectLst/>
                          <a:latin typeface="Cambria Math" panose="02040503050406030204" pitchFamily="18" charset="0"/>
                          <a:ea typeface="+mn-ea"/>
                          <a:cs typeface="+mn-cs"/>
                        </a:rPr>
                      </m:ctrlPr>
                    </m:sSubPr>
                    <m:e>
                      <m:r>
                        <a:rPr lang="it-IT" sz="1100" b="0" i="0">
                          <a:solidFill>
                            <a:schemeClr val="tx1"/>
                          </a:solidFill>
                          <a:effectLst/>
                          <a:latin typeface="Cambria Math" panose="02040503050406030204" pitchFamily="18" charset="0"/>
                          <a:ea typeface="+mn-ea"/>
                          <a:cs typeface="+mn-cs"/>
                        </a:rPr>
                        <m:t>                       </m:t>
                      </m:r>
                      <m:r>
                        <m:rPr>
                          <m:sty m:val="p"/>
                        </m:rPr>
                        <a:rPr lang="it-IT" sz="1100" b="0" i="0">
                          <a:solidFill>
                            <a:schemeClr val="tx1"/>
                          </a:solidFill>
                          <a:effectLst/>
                          <a:latin typeface="Cambria Math" panose="02040503050406030204" pitchFamily="18" charset="0"/>
                          <a:ea typeface="+mn-ea"/>
                          <a:cs typeface="+mn-cs"/>
                        </a:rPr>
                        <m:t>σ</m:t>
                      </m:r>
                    </m:e>
                    <m:sub>
                      <m:r>
                        <m:rPr>
                          <m:sty m:val="p"/>
                        </m:rPr>
                        <a:rPr lang="it-IT" sz="1100" b="0" i="0">
                          <a:solidFill>
                            <a:schemeClr val="tx1"/>
                          </a:solidFill>
                          <a:effectLst/>
                          <a:latin typeface="Cambria Math" panose="02040503050406030204" pitchFamily="18" charset="0"/>
                          <a:ea typeface="+mn-ea"/>
                          <a:cs typeface="+mn-cs"/>
                        </a:rPr>
                        <m:t>v</m:t>
                      </m:r>
                      <m:r>
                        <a:rPr lang="it-IT" sz="1100" b="0" i="0">
                          <a:solidFill>
                            <a:schemeClr val="tx1"/>
                          </a:solidFill>
                          <a:effectLst/>
                          <a:latin typeface="Cambria Math" panose="02040503050406030204" pitchFamily="18" charset="0"/>
                          <a:ea typeface="+mn-ea"/>
                          <a:cs typeface="+mn-cs"/>
                        </a:rPr>
                        <m:t>3</m:t>
                      </m:r>
                      <m:r>
                        <m:rPr>
                          <m:sty m:val="p"/>
                        </m:rPr>
                        <a:rPr lang="it-IT" sz="1100" b="0" i="0">
                          <a:solidFill>
                            <a:schemeClr val="tx1"/>
                          </a:solidFill>
                          <a:effectLst/>
                          <a:latin typeface="Cambria Math" panose="02040503050406030204" pitchFamily="18" charset="0"/>
                          <a:ea typeface="+mn-ea"/>
                          <a:cs typeface="+mn-cs"/>
                        </a:rPr>
                        <m:t>m</m:t>
                      </m:r>
                    </m:sub>
                  </m:sSub>
                  <m:r>
                    <a:rPr lang="it-IT" sz="1100" b="0" i="0">
                      <a:solidFill>
                        <a:schemeClr val="tx1"/>
                      </a:solidFill>
                      <a:effectLst/>
                      <a:latin typeface="Cambria Math" panose="02040503050406030204" pitchFamily="18" charset="0"/>
                      <a:ea typeface="+mn-ea"/>
                      <a:cs typeface="+mn-cs"/>
                    </a:rPr>
                    <m:t>=</m:t>
                  </m:r>
                  <m:sSub>
                    <m:sSubPr>
                      <m:ctrlPr>
                        <a:rPr lang="it-IT" sz="1100" b="0" i="1">
                          <a:solidFill>
                            <a:schemeClr val="tx1"/>
                          </a:solidFill>
                          <a:effectLst/>
                          <a:latin typeface="Cambria Math" panose="02040503050406030204" pitchFamily="18" charset="0"/>
                          <a:ea typeface="+mn-ea"/>
                          <a:cs typeface="+mn-cs"/>
                        </a:rPr>
                      </m:ctrlPr>
                    </m:sSubPr>
                    <m:e>
                      <m:r>
                        <m:rPr>
                          <m:sty m:val="p"/>
                        </m:rPr>
                        <a:rPr lang="it-IT" sz="1100" b="0" i="0">
                          <a:solidFill>
                            <a:schemeClr val="tx1"/>
                          </a:solidFill>
                          <a:effectLst/>
                          <a:latin typeface="Cambria Math" panose="02040503050406030204" pitchFamily="18" charset="0"/>
                          <a:ea typeface="Cambria Math" panose="02040503050406030204" pitchFamily="18" charset="0"/>
                          <a:cs typeface="+mn-cs"/>
                        </a:rPr>
                        <m:t>σ</m:t>
                      </m:r>
                    </m:e>
                    <m:sub>
                      <m:r>
                        <m:rPr>
                          <m:sty m:val="p"/>
                        </m:rPr>
                        <a:rPr lang="it-IT" sz="1100" b="0" i="0">
                          <a:solidFill>
                            <a:schemeClr val="tx1"/>
                          </a:solidFill>
                          <a:effectLst/>
                          <a:latin typeface="Cambria Math" panose="02040503050406030204" pitchFamily="18" charset="0"/>
                          <a:ea typeface="+mn-ea"/>
                          <a:cs typeface="+mn-cs"/>
                        </a:rPr>
                        <m:t>v</m:t>
                      </m:r>
                      <m:r>
                        <a:rPr lang="it-IT" sz="1100" b="0" i="0">
                          <a:solidFill>
                            <a:schemeClr val="tx1"/>
                          </a:solidFill>
                          <a:effectLst/>
                          <a:latin typeface="Cambria Math" panose="02040503050406030204" pitchFamily="18" charset="0"/>
                          <a:ea typeface="+mn-ea"/>
                          <a:cs typeface="+mn-cs"/>
                        </a:rPr>
                        <m:t>2</m:t>
                      </m:r>
                    </m:sub>
                  </m:sSub>
                </m:oMath>
              </a14:m>
              <a:r>
                <a:rPr lang="it-IT" sz="1100" i="0"/>
                <a:t> + </a:t>
              </a:r>
              <a14:m>
                <m:oMath xmlns:m="http://schemas.openxmlformats.org/officeDocument/2006/math">
                  <m:sSub>
                    <m:sSubPr>
                      <m:ctrlPr>
                        <a:rPr lang="it-IT" sz="1100" i="1">
                          <a:latin typeface="Cambria Math" panose="02040503050406030204" pitchFamily="18" charset="0"/>
                        </a:rPr>
                      </m:ctrlPr>
                    </m:sSubPr>
                    <m:e>
                      <m:r>
                        <m:rPr>
                          <m:sty m:val="p"/>
                        </m:rPr>
                        <a:rPr lang="it-IT" sz="1100" i="0">
                          <a:latin typeface="Cambria Math" panose="02040503050406030204" pitchFamily="18" charset="0"/>
                          <a:ea typeface="Cambria Math" panose="02040503050406030204" pitchFamily="18" charset="0"/>
                        </a:rPr>
                        <m:t>γ</m:t>
                      </m:r>
                    </m:e>
                    <m:sub>
                      <m:r>
                        <m:rPr>
                          <m:sty m:val="p"/>
                        </m:rPr>
                        <a:rPr lang="it-IT" sz="1100" b="0" i="0">
                          <a:latin typeface="Cambria Math" panose="02040503050406030204" pitchFamily="18" charset="0"/>
                        </a:rPr>
                        <m:t>B</m:t>
                      </m:r>
                    </m:sub>
                  </m:sSub>
                  <m:r>
                    <a:rPr lang="it-IT" sz="1100" i="0">
                      <a:latin typeface="Cambria Math" panose="02040503050406030204" pitchFamily="18" charset="0"/>
                      <a:ea typeface="Cambria Math" panose="02040503050406030204" pitchFamily="18" charset="0"/>
                    </a:rPr>
                    <m:t>∙</m:t>
                  </m:r>
                  <m:d>
                    <m:dPr>
                      <m:ctrlPr>
                        <a:rPr lang="it-IT" sz="1100" i="1">
                          <a:latin typeface="Cambria Math" panose="02040503050406030204" pitchFamily="18" charset="0"/>
                          <a:ea typeface="Cambria Math" panose="02040503050406030204" pitchFamily="18" charset="0"/>
                        </a:rPr>
                      </m:ctrlPr>
                    </m:dPr>
                    <m:e>
                      <m:sSub>
                        <m:sSubPr>
                          <m:ctrlPr>
                            <a:rPr lang="it-IT" sz="1100" i="1">
                              <a:latin typeface="Cambria Math" panose="02040503050406030204" pitchFamily="18" charset="0"/>
                              <a:ea typeface="Cambria Math" panose="02040503050406030204" pitchFamily="18" charset="0"/>
                            </a:rPr>
                          </m:ctrlPr>
                        </m:sSubPr>
                        <m:e>
                          <m:r>
                            <m:rPr>
                              <m:sty m:val="p"/>
                            </m:rPr>
                            <a:rPr lang="it-IT" sz="1100" b="0" i="0">
                              <a:latin typeface="Cambria Math" panose="02040503050406030204" pitchFamily="18" charset="0"/>
                              <a:ea typeface="Cambria Math" panose="02040503050406030204" pitchFamily="18" charset="0"/>
                            </a:rPr>
                            <m:t>H</m:t>
                          </m:r>
                        </m:e>
                        <m:sub>
                          <m:r>
                            <m:rPr>
                              <m:sty m:val="p"/>
                            </m:rPr>
                            <a:rPr lang="it-IT" sz="1100" b="0" i="0">
                              <a:latin typeface="Cambria Math" panose="02040503050406030204" pitchFamily="18" charset="0"/>
                              <a:ea typeface="Cambria Math" panose="02040503050406030204" pitchFamily="18" charset="0"/>
                            </a:rPr>
                            <m:t>d</m:t>
                          </m:r>
                        </m:sub>
                      </m:sSub>
                      <m:r>
                        <a:rPr lang="it-IT" sz="1100" b="0" i="0">
                          <a:latin typeface="Cambria Math" panose="02040503050406030204" pitchFamily="18" charset="0"/>
                          <a:ea typeface="Cambria Math" panose="02040503050406030204" pitchFamily="18" charset="0"/>
                        </a:rPr>
                        <m:t>−</m:t>
                      </m:r>
                      <m:sSub>
                        <m:sSubPr>
                          <m:ctrlPr>
                            <a:rPr lang="it-IT" sz="1100" b="0" i="1">
                              <a:latin typeface="Cambria Math" panose="02040503050406030204" pitchFamily="18" charset="0"/>
                              <a:ea typeface="Cambria Math" panose="02040503050406030204" pitchFamily="18" charset="0"/>
                            </a:rPr>
                          </m:ctrlPr>
                        </m:sSubPr>
                        <m:e>
                          <m:r>
                            <m:rPr>
                              <m:sty m:val="p"/>
                            </m:rPr>
                            <a:rPr lang="it-IT" sz="1100" b="0" i="0">
                              <a:latin typeface="Cambria Math" panose="02040503050406030204" pitchFamily="18" charset="0"/>
                              <a:ea typeface="Cambria Math" panose="02040503050406030204" pitchFamily="18" charset="0"/>
                            </a:rPr>
                            <m:t>H</m:t>
                          </m:r>
                        </m:e>
                        <m:sub>
                          <m:r>
                            <m:rPr>
                              <m:sty m:val="p"/>
                            </m:rPr>
                            <a:rPr lang="it-IT" sz="1100" b="0" i="0">
                              <a:latin typeface="Cambria Math" panose="02040503050406030204" pitchFamily="18" charset="0"/>
                              <a:ea typeface="Cambria Math" panose="02040503050406030204" pitchFamily="18" charset="0"/>
                            </a:rPr>
                            <m:t>A</m:t>
                          </m:r>
                        </m:sub>
                      </m:sSub>
                    </m:e>
                  </m:d>
                </m:oMath>
              </a14:m>
              <a:r>
                <a:rPr lang="it-IT" sz="1100" i="0"/>
                <a:t> =</a:t>
              </a:r>
            </a:p>
          </xdr:txBody>
        </xdr:sp>
      </mc:Choice>
      <mc:Fallback xmlns="">
        <xdr:sp macro="" textlink="">
          <xdr:nvSpPr>
            <xdr:cNvPr id="77" name="CasellaDiTesto 76"/>
            <xdr:cNvSpPr txBox="1"/>
          </xdr:nvSpPr>
          <xdr:spPr>
            <a:xfrm>
              <a:off x="628650" y="17773650"/>
              <a:ext cx="3005631"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r>
                <a:rPr lang="it-IT" sz="1100" b="0" i="0">
                  <a:latin typeface="Cambria Math" panose="02040503050406030204" pitchFamily="18" charset="0"/>
                </a:rPr>
                <a:t>Z=H_d</a:t>
              </a:r>
              <a:r>
                <a:rPr lang="it-IT" sz="1100" b="0" i="0">
                  <a:latin typeface="Cambria Math" panose="02040503050406030204" pitchFamily="18" charset="0"/>
                  <a:ea typeface="Cambria Math" panose="02040503050406030204" pitchFamily="18" charset="0"/>
                </a:rPr>
                <a:t>   </a:t>
              </a:r>
              <a:r>
                <a:rPr lang="it-IT" sz="1100" b="0" i="0">
                  <a:solidFill>
                    <a:schemeClr val="tx1"/>
                  </a:solidFill>
                  <a:effectLst/>
                  <a:latin typeface="Cambria Math" panose="02040503050406030204" pitchFamily="18" charset="0"/>
                  <a:ea typeface="+mn-ea"/>
                  <a:cs typeface="+mn-cs"/>
                </a:rPr>
                <a:t>〖                       σ〗_v3m=</a:t>
              </a:r>
              <a:r>
                <a:rPr lang="it-IT" sz="1100" b="0" i="0">
                  <a:solidFill>
                    <a:schemeClr val="tx1"/>
                  </a:solidFill>
                  <a:effectLst/>
                  <a:latin typeface="Cambria Math" panose="02040503050406030204" pitchFamily="18" charset="0"/>
                  <a:ea typeface="Cambria Math" panose="02040503050406030204" pitchFamily="18" charset="0"/>
                  <a:cs typeface="+mn-cs"/>
                </a:rPr>
                <a:t>σ</a:t>
              </a:r>
              <a:r>
                <a:rPr lang="it-IT" sz="1100" b="0" i="0">
                  <a:solidFill>
                    <a:schemeClr val="tx1"/>
                  </a:solidFill>
                  <a:effectLst/>
                  <a:latin typeface="Cambria Math" panose="02040503050406030204" pitchFamily="18" charset="0"/>
                  <a:ea typeface="+mn-ea"/>
                  <a:cs typeface="+mn-cs"/>
                </a:rPr>
                <a:t>_v2</a:t>
              </a:r>
              <a:r>
                <a:rPr lang="it-IT" sz="1100" i="0"/>
                <a:t> + </a:t>
              </a:r>
              <a:r>
                <a:rPr lang="it-IT" sz="1100" i="0">
                  <a:latin typeface="Cambria Math" panose="02040503050406030204" pitchFamily="18" charset="0"/>
                  <a:ea typeface="Cambria Math" panose="02040503050406030204" pitchFamily="18" charset="0"/>
                </a:rPr>
                <a:t>γ_</a:t>
              </a:r>
              <a:r>
                <a:rPr lang="it-IT" sz="1100" b="0" i="0">
                  <a:latin typeface="Cambria Math" panose="02040503050406030204" pitchFamily="18" charset="0"/>
                </a:rPr>
                <a:t>B</a:t>
              </a:r>
              <a:r>
                <a:rPr lang="it-IT" sz="1100" i="0">
                  <a:latin typeface="Cambria Math" panose="02040503050406030204" pitchFamily="18" charset="0"/>
                  <a:ea typeface="Cambria Math" panose="02040503050406030204" pitchFamily="18" charset="0"/>
                </a:rPr>
                <a:t>∙(</a:t>
              </a:r>
              <a:r>
                <a:rPr lang="it-IT" sz="1100" b="0" i="0">
                  <a:latin typeface="Cambria Math" panose="02040503050406030204" pitchFamily="18" charset="0"/>
                  <a:ea typeface="Cambria Math" panose="02040503050406030204" pitchFamily="18" charset="0"/>
                </a:rPr>
                <a:t>H_d−H_A )</a:t>
              </a:r>
              <a:r>
                <a:rPr lang="it-IT" sz="1100" i="0"/>
                <a:t> =</a:t>
              </a:r>
            </a:p>
          </xdr:txBody>
        </xdr:sp>
      </mc:Fallback>
    </mc:AlternateContent>
    <xdr:clientData/>
  </xdr:oneCellAnchor>
  <xdr:oneCellAnchor>
    <xdr:from>
      <xdr:col>0</xdr:col>
      <xdr:colOff>600075</xdr:colOff>
      <xdr:row>91</xdr:row>
      <xdr:rowOff>0</xdr:rowOff>
    </xdr:from>
    <xdr:ext cx="1967655" cy="172227"/>
    <mc:AlternateContent xmlns:mc="http://schemas.openxmlformats.org/markup-compatibility/2006" xmlns:a14="http://schemas.microsoft.com/office/drawing/2010/main">
      <mc:Choice Requires="a14">
        <xdr:sp macro="" textlink="">
          <xdr:nvSpPr>
            <xdr:cNvPr id="78" name="CasellaDiTesto 77"/>
            <xdr:cNvSpPr txBox="1"/>
          </xdr:nvSpPr>
          <xdr:spPr>
            <a:xfrm>
              <a:off x="600075" y="18526125"/>
              <a:ext cx="196765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14:m>
                <m:oMathPara xmlns:m="http://schemas.openxmlformats.org/officeDocument/2006/math">
                  <m:oMathParaPr>
                    <m:jc m:val="centerGroup"/>
                  </m:oMathParaPr>
                  <m:oMath xmlns:m="http://schemas.openxmlformats.org/officeDocument/2006/math">
                    <m:r>
                      <m:rPr>
                        <m:sty m:val="p"/>
                      </m:rPr>
                      <a:rPr lang="it-IT" sz="1100" b="0" i="0">
                        <a:latin typeface="Cambria Math" panose="02040503050406030204" pitchFamily="18" charset="0"/>
                      </a:rPr>
                      <m:t>Z</m:t>
                    </m:r>
                    <m:r>
                      <a:rPr lang="it-IT" sz="1100" b="0" i="0">
                        <a:latin typeface="Cambria Math" panose="02040503050406030204" pitchFamily="18" charset="0"/>
                      </a:rPr>
                      <m:t>=</m:t>
                    </m:r>
                    <m:sSub>
                      <m:sSubPr>
                        <m:ctrlPr>
                          <a:rPr lang="it-IT" sz="1100" b="0" i="1">
                            <a:latin typeface="Cambria Math" panose="02040503050406030204" pitchFamily="18" charset="0"/>
                          </a:rPr>
                        </m:ctrlPr>
                      </m:sSubPr>
                      <m:e>
                        <m:r>
                          <m:rPr>
                            <m:sty m:val="p"/>
                          </m:rPr>
                          <a:rPr lang="it-IT" sz="1100" b="0" i="0">
                            <a:latin typeface="Cambria Math" panose="02040503050406030204" pitchFamily="18" charset="0"/>
                          </a:rPr>
                          <m:t>H</m:t>
                        </m:r>
                      </m:e>
                      <m:sub>
                        <m:r>
                          <m:rPr>
                            <m:sty m:val="p"/>
                          </m:rPr>
                          <a:rPr lang="it-IT" sz="1100" b="0" i="0">
                            <a:latin typeface="Cambria Math" panose="02040503050406030204" pitchFamily="18" charset="0"/>
                          </a:rPr>
                          <m:t>d</m:t>
                        </m:r>
                      </m:sub>
                    </m:sSub>
                    <m:r>
                      <a:rPr lang="it-IT" sz="1100" b="0" i="0">
                        <a:latin typeface="Cambria Math" panose="02040503050406030204" pitchFamily="18" charset="0"/>
                        <a:ea typeface="Cambria Math" panose="02040503050406030204" pitchFamily="18" charset="0"/>
                      </a:rPr>
                      <m:t>  </m:t>
                    </m:r>
                    <m:sSub>
                      <m:sSubPr>
                        <m:ctrlPr>
                          <a:rPr lang="it-IT" sz="1100" b="0" i="1">
                            <a:solidFill>
                              <a:schemeClr val="tx1"/>
                            </a:solidFill>
                            <a:effectLst/>
                            <a:latin typeface="Cambria Math" panose="02040503050406030204" pitchFamily="18" charset="0"/>
                            <a:ea typeface="+mn-ea"/>
                            <a:cs typeface="+mn-cs"/>
                          </a:rPr>
                        </m:ctrlPr>
                      </m:sSubPr>
                      <m:e>
                        <m:r>
                          <a:rPr lang="it-IT" sz="1100" b="0" i="0">
                            <a:solidFill>
                              <a:schemeClr val="tx1"/>
                            </a:solidFill>
                            <a:effectLst/>
                            <a:latin typeface="Cambria Math" panose="02040503050406030204" pitchFamily="18" charset="0"/>
                            <a:ea typeface="+mn-ea"/>
                            <a:cs typeface="+mn-cs"/>
                          </a:rPr>
                          <m:t>                         </m:t>
                        </m:r>
                        <m:r>
                          <m:rPr>
                            <m:sty m:val="p"/>
                          </m:rPr>
                          <a:rPr lang="it-IT" sz="1100" b="0" i="0">
                            <a:solidFill>
                              <a:schemeClr val="tx1"/>
                            </a:solidFill>
                            <a:effectLst/>
                            <a:latin typeface="Cambria Math" panose="02040503050406030204" pitchFamily="18" charset="0"/>
                            <a:ea typeface="+mn-ea"/>
                            <a:cs typeface="+mn-cs"/>
                          </a:rPr>
                          <m:t>σ</m:t>
                        </m:r>
                      </m:e>
                      <m:sub>
                        <m:r>
                          <m:rPr>
                            <m:sty m:val="p"/>
                          </m:rPr>
                          <a:rPr lang="it-IT" sz="1100" b="0" i="0">
                            <a:solidFill>
                              <a:schemeClr val="tx1"/>
                            </a:solidFill>
                            <a:effectLst/>
                            <a:latin typeface="Cambria Math" panose="02040503050406030204" pitchFamily="18" charset="0"/>
                            <a:ea typeface="+mn-ea"/>
                            <a:cs typeface="+mn-cs"/>
                          </a:rPr>
                          <m:t>v</m:t>
                        </m:r>
                        <m:r>
                          <a:rPr lang="it-IT" sz="1100" b="0" i="0">
                            <a:solidFill>
                              <a:schemeClr val="tx1"/>
                            </a:solidFill>
                            <a:effectLst/>
                            <a:latin typeface="Cambria Math" panose="02040503050406030204" pitchFamily="18" charset="0"/>
                            <a:ea typeface="+mn-ea"/>
                            <a:cs typeface="+mn-cs"/>
                          </a:rPr>
                          <m:t>3</m:t>
                        </m:r>
                        <m:r>
                          <m:rPr>
                            <m:sty m:val="p"/>
                          </m:rPr>
                          <a:rPr lang="it-IT" sz="1100" b="0" i="0">
                            <a:solidFill>
                              <a:schemeClr val="tx1"/>
                            </a:solidFill>
                            <a:effectLst/>
                            <a:latin typeface="Cambria Math" panose="02040503050406030204" pitchFamily="18" charset="0"/>
                            <a:ea typeface="+mn-ea"/>
                            <a:cs typeface="+mn-cs"/>
                          </a:rPr>
                          <m:t>v</m:t>
                        </m:r>
                      </m:sub>
                    </m:sSub>
                    <m:r>
                      <a:rPr lang="it-IT" sz="1100" b="0" i="0">
                        <a:solidFill>
                          <a:schemeClr val="tx1"/>
                        </a:solidFill>
                        <a:effectLst/>
                        <a:latin typeface="Cambria Math" panose="02040503050406030204" pitchFamily="18" charset="0"/>
                        <a:ea typeface="+mn-ea"/>
                        <a:cs typeface="+mn-cs"/>
                      </a:rPr>
                      <m:t>=0=</m:t>
                    </m:r>
                  </m:oMath>
                </m:oMathPara>
              </a14:m>
              <a:endParaRPr lang="it-IT" sz="1100" i="0"/>
            </a:p>
          </xdr:txBody>
        </xdr:sp>
      </mc:Choice>
      <mc:Fallback xmlns="">
        <xdr:sp macro="" textlink="">
          <xdr:nvSpPr>
            <xdr:cNvPr id="78" name="CasellaDiTesto 77"/>
            <xdr:cNvSpPr txBox="1"/>
          </xdr:nvSpPr>
          <xdr:spPr>
            <a:xfrm>
              <a:off x="600075" y="18526125"/>
              <a:ext cx="196765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r>
                <a:rPr lang="it-IT" sz="1100" b="0" i="0">
                  <a:latin typeface="Cambria Math" panose="02040503050406030204" pitchFamily="18" charset="0"/>
                </a:rPr>
                <a:t>Z=H_d</a:t>
              </a:r>
              <a:r>
                <a:rPr lang="it-IT" sz="1100" b="0" i="0">
                  <a:latin typeface="Cambria Math" panose="02040503050406030204" pitchFamily="18" charset="0"/>
                  <a:ea typeface="Cambria Math" panose="02040503050406030204" pitchFamily="18" charset="0"/>
                </a:rPr>
                <a:t>   </a:t>
              </a:r>
              <a:r>
                <a:rPr lang="it-IT" sz="1100" b="0" i="0">
                  <a:solidFill>
                    <a:schemeClr val="tx1"/>
                  </a:solidFill>
                  <a:effectLst/>
                  <a:latin typeface="Cambria Math" panose="02040503050406030204" pitchFamily="18" charset="0"/>
                  <a:ea typeface="+mn-ea"/>
                  <a:cs typeface="+mn-cs"/>
                </a:rPr>
                <a:t>〖                         σ〗_v3v=0=</a:t>
              </a:r>
              <a:endParaRPr lang="it-IT" sz="1100" i="0"/>
            </a:p>
          </xdr:txBody>
        </xdr:sp>
      </mc:Fallback>
    </mc:AlternateContent>
    <xdr:clientData/>
  </xdr:oneCellAnchor>
  <xdr:oneCellAnchor>
    <xdr:from>
      <xdr:col>1</xdr:col>
      <xdr:colOff>0</xdr:colOff>
      <xdr:row>92</xdr:row>
      <xdr:rowOff>0</xdr:rowOff>
    </xdr:from>
    <xdr:ext cx="2239267" cy="172227"/>
    <mc:AlternateContent xmlns:mc="http://schemas.openxmlformats.org/markup-compatibility/2006" xmlns:a14="http://schemas.microsoft.com/office/drawing/2010/main">
      <mc:Choice Requires="a14">
        <xdr:sp macro="" textlink="">
          <xdr:nvSpPr>
            <xdr:cNvPr id="79" name="CasellaDiTesto 78"/>
            <xdr:cNvSpPr txBox="1"/>
          </xdr:nvSpPr>
          <xdr:spPr>
            <a:xfrm>
              <a:off x="609600" y="18716625"/>
              <a:ext cx="2239267"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14:m>
                <m:oMath xmlns:m="http://schemas.openxmlformats.org/officeDocument/2006/math">
                  <m:r>
                    <m:rPr>
                      <m:sty m:val="p"/>
                    </m:rPr>
                    <a:rPr lang="it-IT" sz="1100" b="0" i="0">
                      <a:latin typeface="Cambria Math" panose="02040503050406030204" pitchFamily="18" charset="0"/>
                    </a:rPr>
                    <m:t>Z</m:t>
                  </m:r>
                  <m:r>
                    <a:rPr lang="it-IT" sz="1100" b="0" i="0">
                      <a:latin typeface="Cambria Math" panose="02040503050406030204" pitchFamily="18" charset="0"/>
                    </a:rPr>
                    <m:t>=</m:t>
                  </m:r>
                  <m:r>
                    <m:rPr>
                      <m:sty m:val="p"/>
                    </m:rPr>
                    <a:rPr lang="it-IT" sz="1100" b="0" i="0">
                      <a:latin typeface="Cambria Math" panose="02040503050406030204" pitchFamily="18" charset="0"/>
                    </a:rPr>
                    <m:t>L</m:t>
                  </m:r>
                  <m:r>
                    <a:rPr lang="it-IT" sz="1100" b="0" i="0">
                      <a:latin typeface="Cambria Math" panose="02040503050406030204" pitchFamily="18" charset="0"/>
                      <a:ea typeface="Cambria Math" panose="02040503050406030204" pitchFamily="18" charset="0"/>
                    </a:rPr>
                    <m:t>  </m:t>
                  </m:r>
                  <m:sSub>
                    <m:sSubPr>
                      <m:ctrlPr>
                        <a:rPr lang="it-IT" sz="1100" b="0" i="1">
                          <a:solidFill>
                            <a:schemeClr val="tx1"/>
                          </a:solidFill>
                          <a:effectLst/>
                          <a:latin typeface="Cambria Math" panose="02040503050406030204" pitchFamily="18" charset="0"/>
                          <a:ea typeface="+mn-ea"/>
                          <a:cs typeface="+mn-cs"/>
                        </a:rPr>
                      </m:ctrlPr>
                    </m:sSubPr>
                    <m:e>
                      <m:r>
                        <a:rPr lang="it-IT" sz="1100" b="0" i="0">
                          <a:solidFill>
                            <a:schemeClr val="tx1"/>
                          </a:solidFill>
                          <a:effectLst/>
                          <a:latin typeface="Cambria Math" panose="02040503050406030204" pitchFamily="18" charset="0"/>
                          <a:ea typeface="+mn-ea"/>
                          <a:cs typeface="+mn-cs"/>
                        </a:rPr>
                        <m:t>                             </m:t>
                      </m:r>
                      <m:r>
                        <m:rPr>
                          <m:sty m:val="p"/>
                        </m:rPr>
                        <a:rPr lang="it-IT" sz="1100" b="0" i="0">
                          <a:solidFill>
                            <a:schemeClr val="tx1"/>
                          </a:solidFill>
                          <a:effectLst/>
                          <a:latin typeface="Cambria Math" panose="02040503050406030204" pitchFamily="18" charset="0"/>
                          <a:ea typeface="+mn-ea"/>
                          <a:cs typeface="+mn-cs"/>
                        </a:rPr>
                        <m:t>σ</m:t>
                      </m:r>
                    </m:e>
                    <m:sub>
                      <m:r>
                        <m:rPr>
                          <m:sty m:val="p"/>
                        </m:rPr>
                        <a:rPr lang="it-IT" sz="1100" b="0" i="0">
                          <a:solidFill>
                            <a:schemeClr val="tx1"/>
                          </a:solidFill>
                          <a:effectLst/>
                          <a:latin typeface="Cambria Math" panose="02040503050406030204" pitchFamily="18" charset="0"/>
                          <a:ea typeface="+mn-ea"/>
                          <a:cs typeface="+mn-cs"/>
                        </a:rPr>
                        <m:t>v</m:t>
                      </m:r>
                      <m:r>
                        <a:rPr lang="it-IT" sz="1100" b="0" i="0">
                          <a:solidFill>
                            <a:schemeClr val="tx1"/>
                          </a:solidFill>
                          <a:effectLst/>
                          <a:latin typeface="Cambria Math" panose="02040503050406030204" pitchFamily="18" charset="0"/>
                          <a:ea typeface="+mn-ea"/>
                          <a:cs typeface="+mn-cs"/>
                        </a:rPr>
                        <m:t>4</m:t>
                      </m:r>
                      <m:r>
                        <m:rPr>
                          <m:sty m:val="p"/>
                        </m:rPr>
                        <a:rPr lang="it-IT" sz="1100" b="0" i="0">
                          <a:solidFill>
                            <a:schemeClr val="tx1"/>
                          </a:solidFill>
                          <a:effectLst/>
                          <a:latin typeface="Cambria Math" panose="02040503050406030204" pitchFamily="18" charset="0"/>
                          <a:ea typeface="+mn-ea"/>
                          <a:cs typeface="+mn-cs"/>
                        </a:rPr>
                        <m:t>v</m:t>
                      </m:r>
                    </m:sub>
                  </m:sSub>
                  <m:r>
                    <a:rPr lang="it-IT" sz="1100" b="0" i="0">
                      <a:solidFill>
                        <a:schemeClr val="tx1"/>
                      </a:solidFill>
                      <a:effectLst/>
                      <a:latin typeface="Cambria Math" panose="02040503050406030204" pitchFamily="18" charset="0"/>
                      <a:ea typeface="+mn-ea"/>
                      <a:cs typeface="+mn-cs"/>
                    </a:rPr>
                    <m:t>=</m:t>
                  </m:r>
                </m:oMath>
              </a14:m>
              <a:r>
                <a:rPr lang="it-IT" sz="1100" i="0"/>
                <a:t> </a:t>
              </a:r>
              <a14:m>
                <m:oMath xmlns:m="http://schemas.openxmlformats.org/officeDocument/2006/math">
                  <m:sSub>
                    <m:sSubPr>
                      <m:ctrlPr>
                        <a:rPr lang="it-IT" sz="1100" i="1">
                          <a:latin typeface="Cambria Math" panose="02040503050406030204" pitchFamily="18" charset="0"/>
                        </a:rPr>
                      </m:ctrlPr>
                    </m:sSubPr>
                    <m:e>
                      <m:r>
                        <m:rPr>
                          <m:sty m:val="p"/>
                        </m:rPr>
                        <a:rPr lang="it-IT" sz="1100" i="0">
                          <a:latin typeface="Cambria Math" panose="02040503050406030204" pitchFamily="18" charset="0"/>
                          <a:ea typeface="Cambria Math" panose="02040503050406030204" pitchFamily="18" charset="0"/>
                        </a:rPr>
                        <m:t>γ</m:t>
                      </m:r>
                    </m:e>
                    <m:sub>
                      <m:r>
                        <m:rPr>
                          <m:sty m:val="p"/>
                        </m:rPr>
                        <a:rPr lang="it-IT" sz="1100" b="0" i="0">
                          <a:latin typeface="Cambria Math" panose="02040503050406030204" pitchFamily="18" charset="0"/>
                        </a:rPr>
                        <m:t>B</m:t>
                      </m:r>
                    </m:sub>
                  </m:sSub>
                  <m:r>
                    <a:rPr lang="it-IT" sz="1100" i="0">
                      <a:latin typeface="Cambria Math" panose="02040503050406030204" pitchFamily="18" charset="0"/>
                      <a:ea typeface="Cambria Math" panose="02040503050406030204" pitchFamily="18" charset="0"/>
                    </a:rPr>
                    <m:t>∙</m:t>
                  </m:r>
                  <m:sSub>
                    <m:sSubPr>
                      <m:ctrlPr>
                        <a:rPr lang="it-IT" sz="1100" b="0" i="1">
                          <a:solidFill>
                            <a:schemeClr val="tx1"/>
                          </a:solidFill>
                          <a:effectLst/>
                          <a:latin typeface="Cambria Math" panose="02040503050406030204" pitchFamily="18" charset="0"/>
                          <a:ea typeface="+mn-ea"/>
                          <a:cs typeface="+mn-cs"/>
                        </a:rPr>
                      </m:ctrlPr>
                    </m:sSubPr>
                    <m:e>
                      <m:r>
                        <m:rPr>
                          <m:sty m:val="p"/>
                        </m:rPr>
                        <a:rPr lang="it-IT" sz="1100" b="0" i="0">
                          <a:solidFill>
                            <a:schemeClr val="tx1"/>
                          </a:solidFill>
                          <a:effectLst/>
                          <a:latin typeface="Cambria Math" panose="02040503050406030204" pitchFamily="18" charset="0"/>
                          <a:ea typeface="+mn-ea"/>
                          <a:cs typeface="+mn-cs"/>
                        </a:rPr>
                        <m:t>d</m:t>
                      </m:r>
                    </m:e>
                    <m:sub>
                      <m:r>
                        <m:rPr>
                          <m:sty m:val="p"/>
                        </m:rPr>
                        <a:rPr lang="it-IT" sz="1100" b="0" i="0">
                          <a:solidFill>
                            <a:schemeClr val="tx1"/>
                          </a:solidFill>
                          <a:effectLst/>
                          <a:latin typeface="Cambria Math" panose="02040503050406030204" pitchFamily="18" charset="0"/>
                          <a:ea typeface="+mn-ea"/>
                          <a:cs typeface="+mn-cs"/>
                        </a:rPr>
                        <m:t>d</m:t>
                      </m:r>
                    </m:sub>
                  </m:sSub>
                </m:oMath>
              </a14:m>
              <a:r>
                <a:rPr lang="it-IT" sz="1100" i="0"/>
                <a:t> =</a:t>
              </a:r>
            </a:p>
          </xdr:txBody>
        </xdr:sp>
      </mc:Choice>
      <mc:Fallback xmlns="">
        <xdr:sp macro="" textlink="">
          <xdr:nvSpPr>
            <xdr:cNvPr id="79" name="CasellaDiTesto 78"/>
            <xdr:cNvSpPr txBox="1"/>
          </xdr:nvSpPr>
          <xdr:spPr>
            <a:xfrm>
              <a:off x="609600" y="18716625"/>
              <a:ext cx="2239267"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r>
                <a:rPr lang="it-IT" sz="1100" b="0" i="0">
                  <a:latin typeface="Cambria Math" panose="02040503050406030204" pitchFamily="18" charset="0"/>
                </a:rPr>
                <a:t>Z=L</a:t>
              </a:r>
              <a:r>
                <a:rPr lang="it-IT" sz="1100" b="0" i="0">
                  <a:latin typeface="Cambria Math" panose="02040503050406030204" pitchFamily="18" charset="0"/>
                  <a:ea typeface="Cambria Math" panose="02040503050406030204" pitchFamily="18" charset="0"/>
                </a:rPr>
                <a:t>  </a:t>
              </a:r>
              <a:r>
                <a:rPr lang="it-IT" sz="1100" b="0" i="0">
                  <a:solidFill>
                    <a:schemeClr val="tx1"/>
                  </a:solidFill>
                  <a:effectLst/>
                  <a:latin typeface="Cambria Math" panose="02040503050406030204" pitchFamily="18" charset="0"/>
                  <a:ea typeface="+mn-ea"/>
                  <a:cs typeface="+mn-cs"/>
                </a:rPr>
                <a:t>〖                             σ〗_v4v=</a:t>
              </a:r>
              <a:r>
                <a:rPr lang="it-IT" sz="1100" i="0"/>
                <a:t> </a:t>
              </a:r>
              <a:r>
                <a:rPr lang="it-IT" sz="1100" i="0">
                  <a:latin typeface="Cambria Math" panose="02040503050406030204" pitchFamily="18" charset="0"/>
                  <a:ea typeface="Cambria Math" panose="02040503050406030204" pitchFamily="18" charset="0"/>
                </a:rPr>
                <a:t>γ_</a:t>
              </a:r>
              <a:r>
                <a:rPr lang="it-IT" sz="1100" b="0" i="0">
                  <a:latin typeface="Cambria Math" panose="02040503050406030204" pitchFamily="18" charset="0"/>
                </a:rPr>
                <a:t>B</a:t>
              </a:r>
              <a:r>
                <a:rPr lang="it-IT" sz="1100" i="0">
                  <a:latin typeface="Cambria Math" panose="02040503050406030204" pitchFamily="18" charset="0"/>
                  <a:ea typeface="Cambria Math" panose="02040503050406030204" pitchFamily="18" charset="0"/>
                </a:rPr>
                <a:t>∙</a:t>
              </a:r>
              <a:r>
                <a:rPr lang="it-IT" sz="1100" b="0" i="0">
                  <a:solidFill>
                    <a:schemeClr val="tx1"/>
                  </a:solidFill>
                  <a:effectLst/>
                  <a:latin typeface="Cambria Math" panose="02040503050406030204" pitchFamily="18" charset="0"/>
                  <a:ea typeface="+mn-ea"/>
                  <a:cs typeface="+mn-cs"/>
                </a:rPr>
                <a:t>d_d</a:t>
              </a:r>
              <a:r>
                <a:rPr lang="it-IT" sz="1100" i="0"/>
                <a:t> =</a:t>
              </a:r>
            </a:p>
          </xdr:txBody>
        </xdr:sp>
      </mc:Fallback>
    </mc:AlternateContent>
    <xdr:clientData/>
  </xdr:oneCellAnchor>
  <xdr:oneCellAnchor>
    <xdr:from>
      <xdr:col>1</xdr:col>
      <xdr:colOff>0</xdr:colOff>
      <xdr:row>98</xdr:row>
      <xdr:rowOff>0</xdr:rowOff>
    </xdr:from>
    <xdr:ext cx="1817742" cy="176972"/>
    <mc:AlternateContent xmlns:mc="http://schemas.openxmlformats.org/markup-compatibility/2006" xmlns:a14="http://schemas.microsoft.com/office/drawing/2010/main">
      <mc:Choice Requires="a14">
        <xdr:sp macro="" textlink="">
          <xdr:nvSpPr>
            <xdr:cNvPr id="81" name="CasellaDiTesto 80"/>
            <xdr:cNvSpPr txBox="1"/>
          </xdr:nvSpPr>
          <xdr:spPr>
            <a:xfrm>
              <a:off x="609600" y="19859625"/>
              <a:ext cx="1817742" cy="1769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14:m>
                <m:oMath xmlns:m="http://schemas.openxmlformats.org/officeDocument/2006/math">
                  <m:r>
                    <m:rPr>
                      <m:sty m:val="p"/>
                    </m:rPr>
                    <a:rPr lang="it-IT" sz="1100" b="0" i="0">
                      <a:latin typeface="Cambria Math" panose="02040503050406030204" pitchFamily="18" charset="0"/>
                    </a:rPr>
                    <m:t>Z</m:t>
                  </m:r>
                  <m:r>
                    <a:rPr lang="it-IT" sz="1100" b="0" i="0">
                      <a:latin typeface="Cambria Math" panose="02040503050406030204" pitchFamily="18" charset="0"/>
                    </a:rPr>
                    <m:t>=</m:t>
                  </m:r>
                  <m:sSub>
                    <m:sSubPr>
                      <m:ctrlPr>
                        <a:rPr lang="it-IT" sz="1100" b="0" i="1">
                          <a:latin typeface="Cambria Math" panose="02040503050406030204" pitchFamily="18" charset="0"/>
                          <a:ea typeface="Cambria Math" panose="02040503050406030204" pitchFamily="18" charset="0"/>
                        </a:rPr>
                      </m:ctrlPr>
                    </m:sSubPr>
                    <m:e>
                      <m:r>
                        <m:rPr>
                          <m:sty m:val="p"/>
                        </m:rPr>
                        <a:rPr lang="it-IT" sz="1100" b="0" i="0">
                          <a:latin typeface="Cambria Math" panose="02040503050406030204" pitchFamily="18" charset="0"/>
                          <a:ea typeface="Cambria Math" panose="02040503050406030204" pitchFamily="18" charset="0"/>
                        </a:rPr>
                        <m:t>Z</m:t>
                      </m:r>
                    </m:e>
                    <m:sub>
                      <m:r>
                        <m:rPr>
                          <m:sty m:val="p"/>
                        </m:rPr>
                        <a:rPr lang="it-IT" sz="1100" b="0" i="0">
                          <a:latin typeface="Cambria Math" panose="02040503050406030204" pitchFamily="18" charset="0"/>
                          <a:ea typeface="Cambria Math" panose="02040503050406030204" pitchFamily="18" charset="0"/>
                        </a:rPr>
                        <m:t>w</m:t>
                      </m:r>
                      <m:r>
                        <a:rPr lang="it-IT" sz="1100" b="0" i="0">
                          <a:latin typeface="Cambria Math" panose="02040503050406030204" pitchFamily="18" charset="0"/>
                          <a:ea typeface="Cambria Math" panose="02040503050406030204" pitchFamily="18" charset="0"/>
                        </a:rPr>
                        <m:t>,</m:t>
                      </m:r>
                      <m:r>
                        <m:rPr>
                          <m:sty m:val="p"/>
                        </m:rPr>
                        <a:rPr lang="it-IT" sz="1100" b="0" i="0">
                          <a:latin typeface="Cambria Math" panose="02040503050406030204" pitchFamily="18" charset="0"/>
                          <a:ea typeface="Cambria Math" panose="02040503050406030204" pitchFamily="18" charset="0"/>
                        </a:rPr>
                        <m:t>m</m:t>
                      </m:r>
                    </m:sub>
                  </m:sSub>
                  <m:r>
                    <a:rPr lang="it-IT" sz="1100" b="0" i="0">
                      <a:latin typeface="Cambria Math" panose="02040503050406030204" pitchFamily="18" charset="0"/>
                      <a:ea typeface="Cambria Math" panose="02040503050406030204" pitchFamily="18" charset="0"/>
                    </a:rPr>
                    <m:t>=</m:t>
                  </m:r>
                  <m:r>
                    <m:rPr>
                      <m:sty m:val="p"/>
                    </m:rPr>
                    <a:rPr lang="it-IT" sz="1100" b="0" i="0">
                      <a:latin typeface="Cambria Math" panose="02040503050406030204" pitchFamily="18" charset="0"/>
                      <a:ea typeface="Cambria Math" panose="02040503050406030204" pitchFamily="18" charset="0"/>
                    </a:rPr>
                    <m:t>a</m:t>
                  </m:r>
                  <m:r>
                    <a:rPr lang="it-IT" sz="1100" b="0" i="0">
                      <a:latin typeface="Cambria Math" panose="02040503050406030204" pitchFamily="18" charset="0"/>
                      <a:ea typeface="Cambria Math" panose="02040503050406030204" pitchFamily="18" charset="0"/>
                    </a:rPr>
                    <m:t> </m:t>
                  </m:r>
                  <m:sSub>
                    <m:sSubPr>
                      <m:ctrlPr>
                        <a:rPr lang="it-IT" sz="1100" b="0" i="1">
                          <a:solidFill>
                            <a:schemeClr val="tx1"/>
                          </a:solidFill>
                          <a:effectLst/>
                          <a:latin typeface="Cambria Math" panose="02040503050406030204" pitchFamily="18" charset="0"/>
                          <a:ea typeface="+mn-ea"/>
                          <a:cs typeface="+mn-cs"/>
                        </a:rPr>
                      </m:ctrlPr>
                    </m:sSubPr>
                    <m:e>
                      <m:r>
                        <a:rPr lang="it-IT" sz="1100" b="0" i="0">
                          <a:solidFill>
                            <a:schemeClr val="tx1"/>
                          </a:solidFill>
                          <a:effectLst/>
                          <a:latin typeface="Cambria Math" panose="02040503050406030204" pitchFamily="18" charset="0"/>
                          <a:ea typeface="+mn-ea"/>
                          <a:cs typeface="+mn-cs"/>
                        </a:rPr>
                        <m:t>                </m:t>
                      </m:r>
                      <m:r>
                        <m:rPr>
                          <m:sty m:val="p"/>
                        </m:rPr>
                        <a:rPr lang="it-IT" sz="1100" b="0" i="0">
                          <a:solidFill>
                            <a:schemeClr val="tx1"/>
                          </a:solidFill>
                          <a:effectLst/>
                          <a:latin typeface="Cambria Math" panose="02040503050406030204" pitchFamily="18" charset="0"/>
                          <a:ea typeface="+mn-ea"/>
                          <a:cs typeface="+mn-cs"/>
                        </a:rPr>
                        <m:t>u</m:t>
                      </m:r>
                    </m:e>
                    <m:sub>
                      <m:r>
                        <a:rPr lang="it-IT" sz="1100" b="0" i="0">
                          <a:solidFill>
                            <a:schemeClr val="tx1"/>
                          </a:solidFill>
                          <a:effectLst/>
                          <a:latin typeface="Cambria Math" panose="02040503050406030204" pitchFamily="18" charset="0"/>
                          <a:ea typeface="+mn-ea"/>
                          <a:cs typeface="+mn-cs"/>
                        </a:rPr>
                        <m:t>1</m:t>
                      </m:r>
                    </m:sub>
                  </m:sSub>
                  <m:r>
                    <a:rPr lang="it-IT" sz="1100" b="0" i="0">
                      <a:solidFill>
                        <a:schemeClr val="tx1"/>
                      </a:solidFill>
                      <a:effectLst/>
                      <a:latin typeface="Cambria Math" panose="02040503050406030204" pitchFamily="18" charset="0"/>
                      <a:ea typeface="+mn-ea"/>
                      <a:cs typeface="+mn-cs"/>
                    </a:rPr>
                    <m:t>=</m:t>
                  </m:r>
                </m:oMath>
              </a14:m>
              <a:r>
                <a:rPr lang="it-IT" sz="1100" i="0"/>
                <a:t> 0 =</a:t>
              </a:r>
            </a:p>
          </xdr:txBody>
        </xdr:sp>
      </mc:Choice>
      <mc:Fallback xmlns="">
        <xdr:sp macro="" textlink="">
          <xdr:nvSpPr>
            <xdr:cNvPr id="81" name="CasellaDiTesto 80"/>
            <xdr:cNvSpPr txBox="1"/>
          </xdr:nvSpPr>
          <xdr:spPr>
            <a:xfrm>
              <a:off x="609600" y="19859625"/>
              <a:ext cx="1817742" cy="1769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r>
                <a:rPr lang="it-IT" sz="1100" b="0" i="0">
                  <a:latin typeface="Cambria Math" panose="02040503050406030204" pitchFamily="18" charset="0"/>
                </a:rPr>
                <a:t>Z=</a:t>
              </a:r>
              <a:r>
                <a:rPr lang="it-IT" sz="1100" b="0" i="0">
                  <a:latin typeface="Cambria Math" panose="02040503050406030204" pitchFamily="18" charset="0"/>
                  <a:ea typeface="Cambria Math" panose="02040503050406030204" pitchFamily="18" charset="0"/>
                </a:rPr>
                <a:t>Z_(w,m)=a </a:t>
              </a:r>
              <a:r>
                <a:rPr lang="it-IT" sz="1100" b="0" i="0">
                  <a:solidFill>
                    <a:schemeClr val="tx1"/>
                  </a:solidFill>
                  <a:effectLst/>
                  <a:latin typeface="Cambria Math" panose="02040503050406030204" pitchFamily="18" charset="0"/>
                  <a:ea typeface="+mn-ea"/>
                  <a:cs typeface="+mn-cs"/>
                </a:rPr>
                <a:t>〖                u〗_1=</a:t>
              </a:r>
              <a:r>
                <a:rPr lang="it-IT" sz="1100" i="0"/>
                <a:t> 0 =</a:t>
              </a:r>
            </a:p>
          </xdr:txBody>
        </xdr:sp>
      </mc:Fallback>
    </mc:AlternateContent>
    <xdr:clientData/>
  </xdr:oneCellAnchor>
  <xdr:oneCellAnchor>
    <xdr:from>
      <xdr:col>1</xdr:col>
      <xdr:colOff>0</xdr:colOff>
      <xdr:row>99</xdr:row>
      <xdr:rowOff>0</xdr:rowOff>
    </xdr:from>
    <xdr:ext cx="3143809" cy="191078"/>
    <mc:AlternateContent xmlns:mc="http://schemas.openxmlformats.org/markup-compatibility/2006" xmlns:a14="http://schemas.microsoft.com/office/drawing/2010/main">
      <mc:Choice Requires="a14">
        <xdr:sp macro="" textlink="">
          <xdr:nvSpPr>
            <xdr:cNvPr id="82" name="CasellaDiTesto 81"/>
            <xdr:cNvSpPr txBox="1"/>
          </xdr:nvSpPr>
          <xdr:spPr>
            <a:xfrm>
              <a:off x="609600" y="20050125"/>
              <a:ext cx="3143809" cy="19107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14:m>
                <m:oMath xmlns:m="http://schemas.openxmlformats.org/officeDocument/2006/math">
                  <m:r>
                    <m:rPr>
                      <m:sty m:val="p"/>
                    </m:rPr>
                    <a:rPr lang="it-IT" sz="1100" b="0" i="0">
                      <a:latin typeface="Cambria Math" panose="02040503050406030204" pitchFamily="18" charset="0"/>
                    </a:rPr>
                    <m:t>Z</m:t>
                  </m:r>
                  <m:r>
                    <a:rPr lang="it-IT" sz="1100" b="0" i="0">
                      <a:latin typeface="Cambria Math" panose="02040503050406030204" pitchFamily="18" charset="0"/>
                    </a:rPr>
                    <m:t>=</m:t>
                  </m:r>
                  <m:sSub>
                    <m:sSubPr>
                      <m:ctrlPr>
                        <a:rPr lang="it-IT" sz="1100" b="0" i="1">
                          <a:latin typeface="Cambria Math" panose="02040503050406030204" pitchFamily="18" charset="0"/>
                          <a:ea typeface="Cambria Math" panose="02040503050406030204" pitchFamily="18" charset="0"/>
                        </a:rPr>
                      </m:ctrlPr>
                    </m:sSubPr>
                    <m:e>
                      <m:r>
                        <m:rPr>
                          <m:sty m:val="p"/>
                        </m:rPr>
                        <a:rPr lang="it-IT" sz="1100" b="0" i="0">
                          <a:latin typeface="Cambria Math" panose="02040503050406030204" pitchFamily="18" charset="0"/>
                          <a:ea typeface="Cambria Math" panose="02040503050406030204" pitchFamily="18" charset="0"/>
                        </a:rPr>
                        <m:t>H</m:t>
                      </m:r>
                    </m:e>
                    <m:sub>
                      <m:r>
                        <m:rPr>
                          <m:sty m:val="p"/>
                        </m:rPr>
                        <a:rPr lang="it-IT" sz="1100" b="0" i="0">
                          <a:latin typeface="Cambria Math" panose="02040503050406030204" pitchFamily="18" charset="0"/>
                          <a:ea typeface="Cambria Math" panose="02040503050406030204" pitchFamily="18" charset="0"/>
                        </a:rPr>
                        <m:t>A</m:t>
                      </m:r>
                    </m:sub>
                  </m:sSub>
                  <m:r>
                    <a:rPr lang="it-IT" sz="1100" b="0" i="0">
                      <a:latin typeface="Cambria Math" panose="02040503050406030204" pitchFamily="18" charset="0"/>
                      <a:ea typeface="Cambria Math" panose="02040503050406030204" pitchFamily="18" charset="0"/>
                    </a:rPr>
                    <m:t>  </m:t>
                  </m:r>
                </m:oMath>
              </a14:m>
              <a:r>
                <a:rPr lang="it-IT" sz="1100" i="0"/>
                <a:t> 	</a:t>
              </a:r>
              <a:r>
                <a:rPr lang="it-IT" sz="1100" i="0" baseline="0"/>
                <a:t>            </a:t>
              </a:r>
              <a14:m>
                <m:oMath xmlns:m="http://schemas.openxmlformats.org/officeDocument/2006/math">
                  <m:sSub>
                    <m:sSubPr>
                      <m:ctrlPr>
                        <a:rPr lang="it-IT" sz="1100" i="1" baseline="0">
                          <a:latin typeface="Cambria Math" panose="02040503050406030204" pitchFamily="18" charset="0"/>
                        </a:rPr>
                      </m:ctrlPr>
                    </m:sSubPr>
                    <m:e>
                      <m:r>
                        <m:rPr>
                          <m:sty m:val="p"/>
                        </m:rPr>
                        <a:rPr lang="it-IT" sz="1100" b="0" i="0" baseline="0">
                          <a:latin typeface="Cambria Math" panose="02040503050406030204" pitchFamily="18" charset="0"/>
                        </a:rPr>
                        <m:t>u</m:t>
                      </m:r>
                    </m:e>
                    <m:sub>
                      <m:r>
                        <a:rPr lang="it-IT" sz="1100" b="0" i="0" baseline="0">
                          <a:latin typeface="Cambria Math" panose="02040503050406030204" pitchFamily="18" charset="0"/>
                        </a:rPr>
                        <m:t>2</m:t>
                      </m:r>
                      <m:r>
                        <m:rPr>
                          <m:sty m:val="p"/>
                        </m:rPr>
                        <a:rPr lang="it-IT" sz="1100" b="0" i="0" baseline="0">
                          <a:latin typeface="Cambria Math" panose="02040503050406030204" pitchFamily="18" charset="0"/>
                        </a:rPr>
                        <m:t>m</m:t>
                      </m:r>
                    </m:sub>
                  </m:sSub>
                  <m:r>
                    <a:rPr lang="it-IT" sz="1100" b="0" i="0" baseline="0">
                      <a:latin typeface="Cambria Math" panose="02040503050406030204" pitchFamily="18" charset="0"/>
                    </a:rPr>
                    <m:t>=</m:t>
                  </m:r>
                  <m:sSub>
                    <m:sSubPr>
                      <m:ctrlPr>
                        <a:rPr lang="it-IT" sz="1100" b="0" i="1" baseline="0">
                          <a:latin typeface="Cambria Math" panose="02040503050406030204" pitchFamily="18" charset="0"/>
                        </a:rPr>
                      </m:ctrlPr>
                    </m:sSubPr>
                    <m:e>
                      <m:r>
                        <m:rPr>
                          <m:sty m:val="p"/>
                        </m:rPr>
                        <a:rPr lang="it-IT" sz="1100" b="0" i="0" baseline="0">
                          <a:latin typeface="Cambria Math" panose="02040503050406030204" pitchFamily="18" charset="0"/>
                          <a:ea typeface="Cambria Math" panose="02040503050406030204" pitchFamily="18" charset="0"/>
                        </a:rPr>
                        <m:t>γ</m:t>
                      </m:r>
                    </m:e>
                    <m:sub>
                      <m:r>
                        <m:rPr>
                          <m:sty m:val="p"/>
                        </m:rPr>
                        <a:rPr lang="it-IT" sz="1100" b="0" i="0" baseline="0">
                          <a:latin typeface="Cambria Math" panose="02040503050406030204" pitchFamily="18" charset="0"/>
                        </a:rPr>
                        <m:t>w</m:t>
                      </m:r>
                    </m:sub>
                  </m:sSub>
                  <m:r>
                    <a:rPr lang="it-IT" sz="1100" b="0" i="0" baseline="0">
                      <a:latin typeface="Cambria Math" panose="02040503050406030204" pitchFamily="18" charset="0"/>
                      <a:ea typeface="Cambria Math" panose="02040503050406030204" pitchFamily="18" charset="0"/>
                    </a:rPr>
                    <m:t>∙</m:t>
                  </m:r>
                  <m:d>
                    <m:dPr>
                      <m:ctrlPr>
                        <a:rPr lang="it-IT" sz="1100" b="0" i="1" baseline="0">
                          <a:solidFill>
                            <a:schemeClr val="tx1"/>
                          </a:solidFill>
                          <a:effectLst/>
                          <a:latin typeface="Cambria Math" panose="02040503050406030204" pitchFamily="18" charset="0"/>
                          <a:ea typeface="+mn-ea"/>
                          <a:cs typeface="+mn-cs"/>
                        </a:rPr>
                      </m:ctrlPr>
                    </m:dPr>
                    <m:e>
                      <m:sSub>
                        <m:sSubPr>
                          <m:ctrlPr>
                            <a:rPr lang="it-IT" sz="1100" b="0" i="1" baseline="0">
                              <a:solidFill>
                                <a:schemeClr val="tx1"/>
                              </a:solidFill>
                              <a:effectLst/>
                              <a:latin typeface="Cambria Math" panose="02040503050406030204" pitchFamily="18" charset="0"/>
                              <a:ea typeface="+mn-ea"/>
                              <a:cs typeface="+mn-cs"/>
                            </a:rPr>
                          </m:ctrlPr>
                        </m:sSubPr>
                        <m:e>
                          <m:r>
                            <m:rPr>
                              <m:sty m:val="p"/>
                            </m:rPr>
                            <a:rPr lang="it-IT" sz="1100" b="0" i="0" baseline="0">
                              <a:solidFill>
                                <a:schemeClr val="tx1"/>
                              </a:solidFill>
                              <a:effectLst/>
                              <a:latin typeface="Cambria Math" panose="02040503050406030204" pitchFamily="18" charset="0"/>
                              <a:ea typeface="+mn-ea"/>
                              <a:cs typeface="+mn-cs"/>
                            </a:rPr>
                            <m:t>H</m:t>
                          </m:r>
                        </m:e>
                        <m:sub>
                          <m:r>
                            <m:rPr>
                              <m:sty m:val="p"/>
                            </m:rPr>
                            <a:rPr lang="it-IT" sz="1100" b="0" i="0" baseline="0">
                              <a:solidFill>
                                <a:schemeClr val="tx1"/>
                              </a:solidFill>
                              <a:effectLst/>
                              <a:latin typeface="Cambria Math" panose="02040503050406030204" pitchFamily="18" charset="0"/>
                              <a:ea typeface="+mn-ea"/>
                              <a:cs typeface="+mn-cs"/>
                            </a:rPr>
                            <m:t>A</m:t>
                          </m:r>
                        </m:sub>
                      </m:sSub>
                      <m:r>
                        <a:rPr lang="it-IT" sz="1100" b="0" i="0" baseline="0">
                          <a:solidFill>
                            <a:schemeClr val="tx1"/>
                          </a:solidFill>
                          <a:effectLst/>
                          <a:latin typeface="Cambria Math" panose="02040503050406030204" pitchFamily="18" charset="0"/>
                          <a:ea typeface="+mn-ea"/>
                          <a:cs typeface="+mn-cs"/>
                        </a:rPr>
                        <m:t>−</m:t>
                      </m:r>
                      <m:sSub>
                        <m:sSubPr>
                          <m:ctrlPr>
                            <a:rPr lang="it-IT" sz="1100" b="0" i="1" baseline="0">
                              <a:solidFill>
                                <a:schemeClr val="tx1"/>
                              </a:solidFill>
                              <a:effectLst/>
                              <a:latin typeface="Cambria Math" panose="02040503050406030204" pitchFamily="18" charset="0"/>
                              <a:ea typeface="+mn-ea"/>
                              <a:cs typeface="+mn-cs"/>
                            </a:rPr>
                          </m:ctrlPr>
                        </m:sSubPr>
                        <m:e>
                          <m:r>
                            <m:rPr>
                              <m:sty m:val="p"/>
                            </m:rPr>
                            <a:rPr lang="it-IT" sz="1100" b="0" i="0" baseline="0">
                              <a:solidFill>
                                <a:schemeClr val="tx1"/>
                              </a:solidFill>
                              <a:effectLst/>
                              <a:latin typeface="Cambria Math" panose="02040503050406030204" pitchFamily="18" charset="0"/>
                              <a:ea typeface="+mn-ea"/>
                              <a:cs typeface="+mn-cs"/>
                            </a:rPr>
                            <m:t>Z</m:t>
                          </m:r>
                        </m:e>
                        <m:sub>
                          <m:r>
                            <m:rPr>
                              <m:sty m:val="p"/>
                            </m:rPr>
                            <a:rPr lang="it-IT" sz="1100" b="0" i="0" baseline="0">
                              <a:solidFill>
                                <a:schemeClr val="tx1"/>
                              </a:solidFill>
                              <a:effectLst/>
                              <a:latin typeface="Cambria Math" panose="02040503050406030204" pitchFamily="18" charset="0"/>
                              <a:ea typeface="+mn-ea"/>
                              <a:cs typeface="+mn-cs"/>
                            </a:rPr>
                            <m:t>w</m:t>
                          </m:r>
                          <m:r>
                            <a:rPr lang="it-IT" sz="1100" b="0" i="0" baseline="0">
                              <a:solidFill>
                                <a:schemeClr val="tx1"/>
                              </a:solidFill>
                              <a:effectLst/>
                              <a:latin typeface="Cambria Math" panose="02040503050406030204" pitchFamily="18" charset="0"/>
                              <a:ea typeface="+mn-ea"/>
                              <a:cs typeface="+mn-cs"/>
                            </a:rPr>
                            <m:t>,</m:t>
                          </m:r>
                          <m:r>
                            <m:rPr>
                              <m:sty m:val="p"/>
                            </m:rPr>
                            <a:rPr lang="it-IT" sz="1100" b="0" i="0" baseline="0">
                              <a:solidFill>
                                <a:schemeClr val="tx1"/>
                              </a:solidFill>
                              <a:effectLst/>
                              <a:latin typeface="Cambria Math" panose="02040503050406030204" pitchFamily="18" charset="0"/>
                              <a:ea typeface="+mn-ea"/>
                              <a:cs typeface="+mn-cs"/>
                            </a:rPr>
                            <m:t>m</m:t>
                          </m:r>
                        </m:sub>
                      </m:sSub>
                    </m:e>
                  </m:d>
                </m:oMath>
              </a14:m>
              <a:r>
                <a:rPr lang="it-IT" sz="1100" i="0" baseline="0"/>
                <a:t> =         </a:t>
              </a:r>
              <a:endParaRPr lang="it-IT" sz="1100" i="0"/>
            </a:p>
          </xdr:txBody>
        </xdr:sp>
      </mc:Choice>
      <mc:Fallback xmlns="">
        <xdr:sp macro="" textlink="">
          <xdr:nvSpPr>
            <xdr:cNvPr id="82" name="CasellaDiTesto 81"/>
            <xdr:cNvSpPr txBox="1"/>
          </xdr:nvSpPr>
          <xdr:spPr>
            <a:xfrm>
              <a:off x="609600" y="20050125"/>
              <a:ext cx="3143809" cy="19107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r>
                <a:rPr lang="it-IT" sz="1100" b="0" i="0">
                  <a:latin typeface="Cambria Math" panose="02040503050406030204" pitchFamily="18" charset="0"/>
                </a:rPr>
                <a:t>Z=</a:t>
              </a:r>
              <a:r>
                <a:rPr lang="it-IT" sz="1100" b="0" i="0">
                  <a:latin typeface="Cambria Math" panose="02040503050406030204" pitchFamily="18" charset="0"/>
                  <a:ea typeface="Cambria Math" panose="02040503050406030204" pitchFamily="18" charset="0"/>
                </a:rPr>
                <a:t>H_A   </a:t>
              </a:r>
              <a:r>
                <a:rPr lang="it-IT" sz="1100" i="0"/>
                <a:t> 	</a:t>
              </a:r>
              <a:r>
                <a:rPr lang="it-IT" sz="1100" i="0" baseline="0"/>
                <a:t>            </a:t>
              </a:r>
              <a:r>
                <a:rPr lang="it-IT" sz="1100" b="0" i="0" baseline="0">
                  <a:latin typeface="Cambria Math" panose="02040503050406030204" pitchFamily="18" charset="0"/>
                </a:rPr>
                <a:t>u_2m=</a:t>
              </a:r>
              <a:r>
                <a:rPr lang="it-IT" sz="1100" b="0" i="0" baseline="0">
                  <a:latin typeface="Cambria Math" panose="02040503050406030204" pitchFamily="18" charset="0"/>
                  <a:ea typeface="Cambria Math" panose="02040503050406030204" pitchFamily="18" charset="0"/>
                </a:rPr>
                <a:t>γ_</a:t>
              </a:r>
              <a:r>
                <a:rPr lang="it-IT" sz="1100" b="0" i="0" baseline="0">
                  <a:latin typeface="Cambria Math" panose="02040503050406030204" pitchFamily="18" charset="0"/>
                </a:rPr>
                <a:t>w</a:t>
              </a:r>
              <a:r>
                <a:rPr lang="it-IT" sz="1100" b="0" i="0" baseline="0">
                  <a:latin typeface="Cambria Math" panose="02040503050406030204" pitchFamily="18" charset="0"/>
                  <a:ea typeface="Cambria Math" panose="02040503050406030204" pitchFamily="18" charset="0"/>
                </a:rPr>
                <a:t>∙</a:t>
              </a:r>
              <a:r>
                <a:rPr lang="it-IT" sz="1100" b="0" i="0" baseline="0">
                  <a:solidFill>
                    <a:schemeClr val="tx1"/>
                  </a:solidFill>
                  <a:effectLst/>
                  <a:latin typeface="Cambria Math" panose="02040503050406030204" pitchFamily="18" charset="0"/>
                  <a:ea typeface="+mn-ea"/>
                  <a:cs typeface="+mn-cs"/>
                </a:rPr>
                <a:t>(H_A−Z_(w,m) )</a:t>
              </a:r>
              <a:r>
                <a:rPr lang="it-IT" sz="1100" i="0" baseline="0"/>
                <a:t> =         </a:t>
              </a:r>
              <a:endParaRPr lang="it-IT" sz="1100" i="0"/>
            </a:p>
          </xdr:txBody>
        </xdr:sp>
      </mc:Fallback>
    </mc:AlternateContent>
    <xdr:clientData/>
  </xdr:oneCellAnchor>
  <xdr:oneCellAnchor>
    <xdr:from>
      <xdr:col>1</xdr:col>
      <xdr:colOff>0</xdr:colOff>
      <xdr:row>101</xdr:row>
      <xdr:rowOff>9525</xdr:rowOff>
    </xdr:from>
    <xdr:ext cx="3219023" cy="172227"/>
    <mc:AlternateContent xmlns:mc="http://schemas.openxmlformats.org/markup-compatibility/2006" xmlns:a14="http://schemas.microsoft.com/office/drawing/2010/main">
      <mc:Choice Requires="a14">
        <xdr:sp macro="" textlink="">
          <xdr:nvSpPr>
            <xdr:cNvPr id="83" name="CasellaDiTesto 82"/>
            <xdr:cNvSpPr txBox="1"/>
          </xdr:nvSpPr>
          <xdr:spPr>
            <a:xfrm>
              <a:off x="609600" y="20440650"/>
              <a:ext cx="3219023"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14:m>
                <m:oMath xmlns:m="http://schemas.openxmlformats.org/officeDocument/2006/math">
                  <m:r>
                    <m:rPr>
                      <m:sty m:val="p"/>
                    </m:rPr>
                    <a:rPr lang="it-IT" sz="1100" b="0" i="0">
                      <a:latin typeface="Cambria Math" panose="02040503050406030204" pitchFamily="18" charset="0"/>
                    </a:rPr>
                    <m:t>Z</m:t>
                  </m:r>
                  <m:r>
                    <a:rPr lang="it-IT" sz="1100" b="0" i="0">
                      <a:latin typeface="Cambria Math" panose="02040503050406030204" pitchFamily="18" charset="0"/>
                    </a:rPr>
                    <m:t>=</m:t>
                  </m:r>
                  <m:r>
                    <m:rPr>
                      <m:sty m:val="p"/>
                    </m:rPr>
                    <a:rPr lang="it-IT" sz="1100" b="0" i="0">
                      <a:latin typeface="Cambria Math" panose="02040503050406030204" pitchFamily="18" charset="0"/>
                    </a:rPr>
                    <m:t>L</m:t>
                  </m:r>
                  <m:r>
                    <a:rPr lang="it-IT" sz="1100" b="0" i="0">
                      <a:latin typeface="Cambria Math" panose="02040503050406030204" pitchFamily="18" charset="0"/>
                      <a:ea typeface="Cambria Math" panose="02040503050406030204" pitchFamily="18" charset="0"/>
                    </a:rPr>
                    <m:t>  </m:t>
                  </m:r>
                  <m:sSub>
                    <m:sSubPr>
                      <m:ctrlPr>
                        <a:rPr lang="it-IT" sz="1100" b="0" i="1">
                          <a:solidFill>
                            <a:schemeClr val="tx1"/>
                          </a:solidFill>
                          <a:effectLst/>
                          <a:latin typeface="Cambria Math" panose="02040503050406030204" pitchFamily="18" charset="0"/>
                          <a:ea typeface="+mn-ea"/>
                          <a:cs typeface="+mn-cs"/>
                        </a:rPr>
                      </m:ctrlPr>
                    </m:sSubPr>
                    <m:e>
                      <m:r>
                        <a:rPr lang="it-IT" sz="1100" b="0" i="0">
                          <a:solidFill>
                            <a:schemeClr val="tx1"/>
                          </a:solidFill>
                          <a:effectLst/>
                          <a:latin typeface="Cambria Math" panose="02040503050406030204" pitchFamily="18" charset="0"/>
                          <a:ea typeface="+mn-ea"/>
                          <a:cs typeface="+mn-cs"/>
                        </a:rPr>
                        <m:t>                              </m:t>
                      </m:r>
                      <m:r>
                        <m:rPr>
                          <m:sty m:val="p"/>
                        </m:rPr>
                        <a:rPr lang="it-IT" sz="1100" b="0" i="0">
                          <a:solidFill>
                            <a:schemeClr val="tx1"/>
                          </a:solidFill>
                          <a:effectLst/>
                          <a:latin typeface="Cambria Math" panose="02040503050406030204" pitchFamily="18" charset="0"/>
                          <a:ea typeface="+mn-ea"/>
                          <a:cs typeface="+mn-cs"/>
                        </a:rPr>
                        <m:t>u</m:t>
                      </m:r>
                    </m:e>
                    <m:sub>
                      <m:r>
                        <a:rPr lang="it-IT" sz="1100" b="0" i="0">
                          <a:solidFill>
                            <a:schemeClr val="tx1"/>
                          </a:solidFill>
                          <a:effectLst/>
                          <a:latin typeface="Cambria Math" panose="02040503050406030204" pitchFamily="18" charset="0"/>
                          <a:ea typeface="+mn-ea"/>
                          <a:cs typeface="+mn-cs"/>
                        </a:rPr>
                        <m:t>4</m:t>
                      </m:r>
                      <m:r>
                        <m:rPr>
                          <m:sty m:val="p"/>
                        </m:rPr>
                        <a:rPr lang="it-IT" sz="1100" b="0" i="0">
                          <a:solidFill>
                            <a:schemeClr val="tx1"/>
                          </a:solidFill>
                          <a:effectLst/>
                          <a:latin typeface="Cambria Math" panose="02040503050406030204" pitchFamily="18" charset="0"/>
                          <a:ea typeface="+mn-ea"/>
                          <a:cs typeface="+mn-cs"/>
                        </a:rPr>
                        <m:t>m</m:t>
                      </m:r>
                    </m:sub>
                  </m:sSub>
                  <m:r>
                    <a:rPr lang="it-IT" sz="1100" b="0" i="0">
                      <a:solidFill>
                        <a:schemeClr val="tx1"/>
                      </a:solidFill>
                      <a:effectLst/>
                      <a:latin typeface="Cambria Math" panose="02040503050406030204" pitchFamily="18" charset="0"/>
                      <a:ea typeface="+mn-ea"/>
                      <a:cs typeface="+mn-cs"/>
                    </a:rPr>
                    <m:t>=</m:t>
                  </m:r>
                  <m:sSub>
                    <m:sSubPr>
                      <m:ctrlPr>
                        <a:rPr lang="it-IT" sz="1100" b="0" i="1">
                          <a:solidFill>
                            <a:schemeClr val="tx1"/>
                          </a:solidFill>
                          <a:effectLst/>
                          <a:latin typeface="Cambria Math" panose="02040503050406030204" pitchFamily="18" charset="0"/>
                          <a:ea typeface="+mn-ea"/>
                          <a:cs typeface="+mn-cs"/>
                        </a:rPr>
                      </m:ctrlPr>
                    </m:sSubPr>
                    <m:e>
                      <m:r>
                        <m:rPr>
                          <m:sty m:val="p"/>
                        </m:rPr>
                        <a:rPr lang="it-IT" sz="1100" b="0" i="0">
                          <a:solidFill>
                            <a:schemeClr val="tx1"/>
                          </a:solidFill>
                          <a:effectLst/>
                          <a:latin typeface="Cambria Math" panose="02040503050406030204" pitchFamily="18" charset="0"/>
                          <a:ea typeface="+mn-ea"/>
                          <a:cs typeface="+mn-cs"/>
                        </a:rPr>
                        <m:t>u</m:t>
                      </m:r>
                    </m:e>
                    <m:sub>
                      <m:r>
                        <a:rPr lang="it-IT" sz="1100" b="0" i="0">
                          <a:solidFill>
                            <a:schemeClr val="tx1"/>
                          </a:solidFill>
                          <a:effectLst/>
                          <a:latin typeface="Cambria Math" panose="02040503050406030204" pitchFamily="18" charset="0"/>
                          <a:ea typeface="+mn-ea"/>
                          <a:cs typeface="+mn-cs"/>
                        </a:rPr>
                        <m:t>3</m:t>
                      </m:r>
                      <m:r>
                        <m:rPr>
                          <m:sty m:val="p"/>
                        </m:rPr>
                        <a:rPr lang="it-IT" sz="1100" b="0" i="0">
                          <a:solidFill>
                            <a:schemeClr val="tx1"/>
                          </a:solidFill>
                          <a:effectLst/>
                          <a:latin typeface="Cambria Math" panose="02040503050406030204" pitchFamily="18" charset="0"/>
                          <a:ea typeface="+mn-ea"/>
                          <a:cs typeface="+mn-cs"/>
                        </a:rPr>
                        <m:t>m</m:t>
                      </m:r>
                    </m:sub>
                  </m:sSub>
                </m:oMath>
              </a14:m>
              <a:r>
                <a:rPr lang="it-IT" sz="1100" i="0"/>
                <a:t> + </a:t>
              </a:r>
              <a14:m>
                <m:oMath xmlns:m="http://schemas.openxmlformats.org/officeDocument/2006/math">
                  <m:sSub>
                    <m:sSubPr>
                      <m:ctrlPr>
                        <a:rPr lang="it-IT" sz="1100" i="1">
                          <a:latin typeface="Cambria Math" panose="02040503050406030204" pitchFamily="18" charset="0"/>
                        </a:rPr>
                      </m:ctrlPr>
                    </m:sSubPr>
                    <m:e>
                      <m:r>
                        <m:rPr>
                          <m:sty m:val="p"/>
                        </m:rPr>
                        <a:rPr lang="it-IT" sz="1100" i="0">
                          <a:latin typeface="Cambria Math" panose="02040503050406030204" pitchFamily="18" charset="0"/>
                          <a:ea typeface="Cambria Math" panose="02040503050406030204" pitchFamily="18" charset="0"/>
                        </a:rPr>
                        <m:t>γ</m:t>
                      </m:r>
                    </m:e>
                    <m:sub>
                      <m:r>
                        <m:rPr>
                          <m:sty m:val="p"/>
                        </m:rPr>
                        <a:rPr lang="it-IT" sz="1100" b="0" i="0">
                          <a:latin typeface="Cambria Math" panose="02040503050406030204" pitchFamily="18" charset="0"/>
                        </a:rPr>
                        <m:t>w</m:t>
                      </m:r>
                    </m:sub>
                  </m:sSub>
                  <m:r>
                    <a:rPr lang="it-IT" sz="1100" i="0">
                      <a:latin typeface="Cambria Math" panose="02040503050406030204" pitchFamily="18" charset="0"/>
                      <a:ea typeface="Cambria Math" panose="02040503050406030204" pitchFamily="18" charset="0"/>
                    </a:rPr>
                    <m:t>∙</m:t>
                  </m:r>
                  <m:sSub>
                    <m:sSubPr>
                      <m:ctrlPr>
                        <a:rPr lang="it-IT" sz="1100" i="1">
                          <a:latin typeface="Cambria Math" panose="02040503050406030204" pitchFamily="18" charset="0"/>
                          <a:ea typeface="Cambria Math" panose="02040503050406030204" pitchFamily="18" charset="0"/>
                        </a:rPr>
                      </m:ctrlPr>
                    </m:sSubPr>
                    <m:e>
                      <m:r>
                        <m:rPr>
                          <m:sty m:val="p"/>
                        </m:rPr>
                        <a:rPr lang="it-IT" sz="1100" b="0" i="0">
                          <a:latin typeface="Cambria Math" panose="02040503050406030204" pitchFamily="18" charset="0"/>
                          <a:ea typeface="Cambria Math" panose="02040503050406030204" pitchFamily="18" charset="0"/>
                        </a:rPr>
                        <m:t>d</m:t>
                      </m:r>
                    </m:e>
                    <m:sub>
                      <m:r>
                        <m:rPr>
                          <m:sty m:val="p"/>
                        </m:rPr>
                        <a:rPr lang="it-IT" sz="1100" b="0" i="0">
                          <a:latin typeface="Cambria Math" panose="02040503050406030204" pitchFamily="18" charset="0"/>
                          <a:ea typeface="Cambria Math" panose="02040503050406030204" pitchFamily="18" charset="0"/>
                        </a:rPr>
                        <m:t>d</m:t>
                      </m:r>
                    </m:sub>
                  </m:sSub>
                  <m:r>
                    <a:rPr lang="it-IT" sz="1100" i="0">
                      <a:latin typeface="Cambria Math" panose="02040503050406030204" pitchFamily="18" charset="0"/>
                      <a:ea typeface="Cambria Math" panose="02040503050406030204" pitchFamily="18" charset="0"/>
                    </a:rPr>
                    <m:t>∙</m:t>
                  </m:r>
                  <m:d>
                    <m:dPr>
                      <m:ctrlPr>
                        <a:rPr lang="it-IT" sz="1100" i="1">
                          <a:latin typeface="Cambria Math" panose="02040503050406030204" pitchFamily="18" charset="0"/>
                          <a:ea typeface="Cambria Math" panose="02040503050406030204" pitchFamily="18" charset="0"/>
                        </a:rPr>
                      </m:ctrlPr>
                    </m:dPr>
                    <m:e>
                      <m:r>
                        <a:rPr lang="it-IT" sz="1100" b="0" i="0">
                          <a:latin typeface="Cambria Math" panose="02040503050406030204" pitchFamily="18" charset="0"/>
                          <a:ea typeface="Cambria Math" panose="02040503050406030204" pitchFamily="18" charset="0"/>
                        </a:rPr>
                        <m:t>1−</m:t>
                      </m:r>
                      <m:sSub>
                        <m:sSubPr>
                          <m:ctrlPr>
                            <a:rPr lang="it-IT" sz="1100" b="0" i="1">
                              <a:latin typeface="Cambria Math" panose="02040503050406030204" pitchFamily="18" charset="0"/>
                              <a:ea typeface="Cambria Math" panose="02040503050406030204" pitchFamily="18" charset="0"/>
                            </a:rPr>
                          </m:ctrlPr>
                        </m:sSubPr>
                        <m:e>
                          <m:r>
                            <m:rPr>
                              <m:sty m:val="p"/>
                            </m:rPr>
                            <a:rPr lang="it-IT" sz="1100" b="0" i="0">
                              <a:latin typeface="Cambria Math" panose="02040503050406030204" pitchFamily="18" charset="0"/>
                              <a:ea typeface="Cambria Math" panose="02040503050406030204" pitchFamily="18" charset="0"/>
                            </a:rPr>
                            <m:t>i</m:t>
                          </m:r>
                        </m:e>
                        <m:sub>
                          <m:r>
                            <m:rPr>
                              <m:sty m:val="p"/>
                            </m:rPr>
                            <a:rPr lang="it-IT" sz="1100" b="0" i="0">
                              <a:latin typeface="Cambria Math" panose="02040503050406030204" pitchFamily="18" charset="0"/>
                              <a:ea typeface="Cambria Math" panose="02040503050406030204" pitchFamily="18" charset="0"/>
                            </a:rPr>
                            <m:t>d</m:t>
                          </m:r>
                        </m:sub>
                      </m:sSub>
                    </m:e>
                  </m:d>
                </m:oMath>
              </a14:m>
              <a:r>
                <a:rPr lang="it-IT" sz="1100" i="0"/>
                <a:t> =</a:t>
              </a:r>
            </a:p>
          </xdr:txBody>
        </xdr:sp>
      </mc:Choice>
      <mc:Fallback xmlns="">
        <xdr:sp macro="" textlink="">
          <xdr:nvSpPr>
            <xdr:cNvPr id="83" name="CasellaDiTesto 82"/>
            <xdr:cNvSpPr txBox="1"/>
          </xdr:nvSpPr>
          <xdr:spPr>
            <a:xfrm>
              <a:off x="609600" y="20440650"/>
              <a:ext cx="3219023"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r>
                <a:rPr lang="it-IT" sz="1100" b="0" i="0">
                  <a:latin typeface="Cambria Math" panose="02040503050406030204" pitchFamily="18" charset="0"/>
                </a:rPr>
                <a:t>Z=L</a:t>
              </a:r>
              <a:r>
                <a:rPr lang="it-IT" sz="1100" b="0" i="0">
                  <a:latin typeface="Cambria Math" panose="02040503050406030204" pitchFamily="18" charset="0"/>
                  <a:ea typeface="Cambria Math" panose="02040503050406030204" pitchFamily="18" charset="0"/>
                </a:rPr>
                <a:t>  </a:t>
              </a:r>
              <a:r>
                <a:rPr lang="it-IT" sz="1100" b="0" i="0">
                  <a:solidFill>
                    <a:schemeClr val="tx1"/>
                  </a:solidFill>
                  <a:effectLst/>
                  <a:latin typeface="Cambria Math" panose="02040503050406030204" pitchFamily="18" charset="0"/>
                  <a:ea typeface="+mn-ea"/>
                  <a:cs typeface="+mn-cs"/>
                </a:rPr>
                <a:t>〖                              u〗_4m=u_3m</a:t>
              </a:r>
              <a:r>
                <a:rPr lang="it-IT" sz="1100" i="0"/>
                <a:t> + </a:t>
              </a:r>
              <a:r>
                <a:rPr lang="it-IT" sz="1100" i="0">
                  <a:latin typeface="Cambria Math" panose="02040503050406030204" pitchFamily="18" charset="0"/>
                  <a:ea typeface="Cambria Math" panose="02040503050406030204" pitchFamily="18" charset="0"/>
                </a:rPr>
                <a:t>γ_</a:t>
              </a:r>
              <a:r>
                <a:rPr lang="it-IT" sz="1100" b="0" i="0">
                  <a:latin typeface="Cambria Math" panose="02040503050406030204" pitchFamily="18" charset="0"/>
                </a:rPr>
                <a:t>w</a:t>
              </a:r>
              <a:r>
                <a:rPr lang="it-IT" sz="1100" i="0">
                  <a:latin typeface="Cambria Math" panose="02040503050406030204" pitchFamily="18" charset="0"/>
                  <a:ea typeface="Cambria Math" panose="02040503050406030204" pitchFamily="18" charset="0"/>
                </a:rPr>
                <a:t>∙</a:t>
              </a:r>
              <a:r>
                <a:rPr lang="it-IT" sz="1100" b="0" i="0">
                  <a:latin typeface="Cambria Math" panose="02040503050406030204" pitchFamily="18" charset="0"/>
                  <a:ea typeface="Cambria Math" panose="02040503050406030204" pitchFamily="18" charset="0"/>
                </a:rPr>
                <a:t>d_d</a:t>
              </a:r>
              <a:r>
                <a:rPr lang="it-IT" sz="1100" i="0">
                  <a:latin typeface="Cambria Math" panose="02040503050406030204" pitchFamily="18" charset="0"/>
                  <a:ea typeface="Cambria Math" panose="02040503050406030204" pitchFamily="18" charset="0"/>
                </a:rPr>
                <a:t>∙(</a:t>
              </a:r>
              <a:r>
                <a:rPr lang="it-IT" sz="1100" b="0" i="0">
                  <a:latin typeface="Cambria Math" panose="02040503050406030204" pitchFamily="18" charset="0"/>
                  <a:ea typeface="Cambria Math" panose="02040503050406030204" pitchFamily="18" charset="0"/>
                </a:rPr>
                <a:t>1−i_d )</a:t>
              </a:r>
              <a:r>
                <a:rPr lang="it-IT" sz="1100" i="0"/>
                <a:t> =</a:t>
              </a:r>
            </a:p>
          </xdr:txBody>
        </xdr:sp>
      </mc:Fallback>
    </mc:AlternateContent>
    <xdr:clientData/>
  </xdr:oneCellAnchor>
  <xdr:oneCellAnchor>
    <xdr:from>
      <xdr:col>1</xdr:col>
      <xdr:colOff>0</xdr:colOff>
      <xdr:row>100</xdr:row>
      <xdr:rowOff>9525</xdr:rowOff>
    </xdr:from>
    <xdr:ext cx="3553473" cy="172227"/>
    <mc:AlternateContent xmlns:mc="http://schemas.openxmlformats.org/markup-compatibility/2006" xmlns:a14="http://schemas.microsoft.com/office/drawing/2010/main">
      <mc:Choice Requires="a14">
        <xdr:sp macro="" textlink="">
          <xdr:nvSpPr>
            <xdr:cNvPr id="84" name="CasellaDiTesto 83"/>
            <xdr:cNvSpPr txBox="1"/>
          </xdr:nvSpPr>
          <xdr:spPr>
            <a:xfrm>
              <a:off x="609600" y="20250150"/>
              <a:ext cx="3553473"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14:m>
                <m:oMath xmlns:m="http://schemas.openxmlformats.org/officeDocument/2006/math">
                  <m:r>
                    <m:rPr>
                      <m:sty m:val="p"/>
                    </m:rPr>
                    <a:rPr lang="it-IT" sz="1100" b="0" i="0">
                      <a:latin typeface="Cambria Math" panose="02040503050406030204" pitchFamily="18" charset="0"/>
                    </a:rPr>
                    <m:t>Z</m:t>
                  </m:r>
                  <m:r>
                    <a:rPr lang="it-IT" sz="1100" b="0" i="0">
                      <a:latin typeface="Cambria Math" panose="02040503050406030204" pitchFamily="18" charset="0"/>
                    </a:rPr>
                    <m:t>=</m:t>
                  </m:r>
                  <m:sSub>
                    <m:sSubPr>
                      <m:ctrlPr>
                        <a:rPr lang="it-IT" sz="1100" b="0" i="1">
                          <a:latin typeface="Cambria Math" panose="02040503050406030204" pitchFamily="18" charset="0"/>
                        </a:rPr>
                      </m:ctrlPr>
                    </m:sSubPr>
                    <m:e>
                      <m:r>
                        <m:rPr>
                          <m:sty m:val="p"/>
                        </m:rPr>
                        <a:rPr lang="it-IT" sz="1100" b="0" i="0">
                          <a:latin typeface="Cambria Math" panose="02040503050406030204" pitchFamily="18" charset="0"/>
                        </a:rPr>
                        <m:t>H</m:t>
                      </m:r>
                    </m:e>
                    <m:sub>
                      <m:r>
                        <m:rPr>
                          <m:sty m:val="p"/>
                        </m:rPr>
                        <a:rPr lang="it-IT" sz="1100" b="0" i="0">
                          <a:latin typeface="Cambria Math" panose="02040503050406030204" pitchFamily="18" charset="0"/>
                        </a:rPr>
                        <m:t>d</m:t>
                      </m:r>
                    </m:sub>
                  </m:sSub>
                  <m:r>
                    <a:rPr lang="it-IT" sz="1100" b="0" i="0">
                      <a:latin typeface="Cambria Math" panose="02040503050406030204" pitchFamily="18" charset="0"/>
                      <a:ea typeface="Cambria Math" panose="02040503050406030204" pitchFamily="18" charset="0"/>
                    </a:rPr>
                    <m:t>  </m:t>
                  </m:r>
                  <m:sSub>
                    <m:sSubPr>
                      <m:ctrlPr>
                        <a:rPr lang="it-IT" sz="1100" b="0" i="1">
                          <a:solidFill>
                            <a:schemeClr val="tx1"/>
                          </a:solidFill>
                          <a:effectLst/>
                          <a:latin typeface="Cambria Math" panose="02040503050406030204" pitchFamily="18" charset="0"/>
                          <a:ea typeface="+mn-ea"/>
                          <a:cs typeface="+mn-cs"/>
                        </a:rPr>
                      </m:ctrlPr>
                    </m:sSubPr>
                    <m:e>
                      <m:r>
                        <a:rPr lang="it-IT" sz="1100" b="0" i="0">
                          <a:solidFill>
                            <a:schemeClr val="tx1"/>
                          </a:solidFill>
                          <a:effectLst/>
                          <a:latin typeface="Cambria Math" panose="02040503050406030204" pitchFamily="18" charset="0"/>
                          <a:ea typeface="+mn-ea"/>
                          <a:cs typeface="+mn-cs"/>
                        </a:rPr>
                        <m:t>                          </m:t>
                      </m:r>
                      <m:r>
                        <m:rPr>
                          <m:sty m:val="p"/>
                        </m:rPr>
                        <a:rPr lang="it-IT" sz="1100" b="0" i="0">
                          <a:solidFill>
                            <a:schemeClr val="tx1"/>
                          </a:solidFill>
                          <a:effectLst/>
                          <a:latin typeface="Cambria Math" panose="02040503050406030204" pitchFamily="18" charset="0"/>
                          <a:ea typeface="+mn-ea"/>
                          <a:cs typeface="+mn-cs"/>
                        </a:rPr>
                        <m:t>u</m:t>
                      </m:r>
                    </m:e>
                    <m:sub>
                      <m:r>
                        <a:rPr lang="it-IT" sz="1100" b="0" i="0">
                          <a:solidFill>
                            <a:schemeClr val="tx1"/>
                          </a:solidFill>
                          <a:effectLst/>
                          <a:latin typeface="Cambria Math" panose="02040503050406030204" pitchFamily="18" charset="0"/>
                          <a:ea typeface="+mn-ea"/>
                          <a:cs typeface="+mn-cs"/>
                        </a:rPr>
                        <m:t>3</m:t>
                      </m:r>
                      <m:r>
                        <m:rPr>
                          <m:sty m:val="p"/>
                        </m:rPr>
                        <a:rPr lang="it-IT" sz="1100" b="0" i="0">
                          <a:solidFill>
                            <a:schemeClr val="tx1"/>
                          </a:solidFill>
                          <a:effectLst/>
                          <a:latin typeface="Cambria Math" panose="02040503050406030204" pitchFamily="18" charset="0"/>
                          <a:ea typeface="+mn-ea"/>
                          <a:cs typeface="+mn-cs"/>
                        </a:rPr>
                        <m:t>m</m:t>
                      </m:r>
                    </m:sub>
                  </m:sSub>
                  <m:r>
                    <a:rPr lang="it-IT" sz="1100" b="0" i="0">
                      <a:solidFill>
                        <a:schemeClr val="tx1"/>
                      </a:solidFill>
                      <a:effectLst/>
                      <a:latin typeface="Cambria Math" panose="02040503050406030204" pitchFamily="18" charset="0"/>
                      <a:ea typeface="+mn-ea"/>
                      <a:cs typeface="+mn-cs"/>
                    </a:rPr>
                    <m:t>=</m:t>
                  </m:r>
                  <m:sSub>
                    <m:sSubPr>
                      <m:ctrlPr>
                        <a:rPr lang="it-IT" sz="1100" b="0" i="1">
                          <a:solidFill>
                            <a:schemeClr val="tx1"/>
                          </a:solidFill>
                          <a:effectLst/>
                          <a:latin typeface="Cambria Math" panose="02040503050406030204" pitchFamily="18" charset="0"/>
                          <a:ea typeface="+mn-ea"/>
                          <a:cs typeface="+mn-cs"/>
                        </a:rPr>
                      </m:ctrlPr>
                    </m:sSubPr>
                    <m:e>
                      <m:r>
                        <m:rPr>
                          <m:sty m:val="p"/>
                        </m:rPr>
                        <a:rPr lang="it-IT" sz="1100" b="0" i="0">
                          <a:solidFill>
                            <a:schemeClr val="tx1"/>
                          </a:solidFill>
                          <a:effectLst/>
                          <a:latin typeface="Cambria Math" panose="02040503050406030204" pitchFamily="18" charset="0"/>
                          <a:ea typeface="+mn-ea"/>
                          <a:cs typeface="+mn-cs"/>
                        </a:rPr>
                        <m:t>u</m:t>
                      </m:r>
                    </m:e>
                    <m:sub>
                      <m:r>
                        <a:rPr lang="it-IT" sz="1100" b="0" i="0">
                          <a:solidFill>
                            <a:schemeClr val="tx1"/>
                          </a:solidFill>
                          <a:effectLst/>
                          <a:latin typeface="Cambria Math" panose="02040503050406030204" pitchFamily="18" charset="0"/>
                          <a:ea typeface="+mn-ea"/>
                          <a:cs typeface="+mn-cs"/>
                        </a:rPr>
                        <m:t>2</m:t>
                      </m:r>
                    </m:sub>
                  </m:sSub>
                </m:oMath>
              </a14:m>
              <a:r>
                <a:rPr lang="it-IT" sz="1100" i="0"/>
                <a:t> + </a:t>
              </a:r>
              <a14:m>
                <m:oMath xmlns:m="http://schemas.openxmlformats.org/officeDocument/2006/math">
                  <m:sSub>
                    <m:sSubPr>
                      <m:ctrlPr>
                        <a:rPr lang="it-IT" sz="1100" i="1">
                          <a:latin typeface="Cambria Math" panose="02040503050406030204" pitchFamily="18" charset="0"/>
                        </a:rPr>
                      </m:ctrlPr>
                    </m:sSubPr>
                    <m:e>
                      <m:r>
                        <m:rPr>
                          <m:sty m:val="p"/>
                        </m:rPr>
                        <a:rPr lang="it-IT" sz="1100" i="0">
                          <a:latin typeface="Cambria Math" panose="02040503050406030204" pitchFamily="18" charset="0"/>
                          <a:ea typeface="Cambria Math" panose="02040503050406030204" pitchFamily="18" charset="0"/>
                        </a:rPr>
                        <m:t>γ</m:t>
                      </m:r>
                    </m:e>
                    <m:sub>
                      <m:r>
                        <m:rPr>
                          <m:sty m:val="p"/>
                        </m:rPr>
                        <a:rPr lang="it-IT" sz="1100" b="0" i="0">
                          <a:latin typeface="Cambria Math" panose="02040503050406030204" pitchFamily="18" charset="0"/>
                        </a:rPr>
                        <m:t>w</m:t>
                      </m:r>
                    </m:sub>
                  </m:sSub>
                  <m:r>
                    <a:rPr lang="it-IT" sz="1100" i="0">
                      <a:latin typeface="Cambria Math" panose="02040503050406030204" pitchFamily="18" charset="0"/>
                      <a:ea typeface="Cambria Math" panose="02040503050406030204" pitchFamily="18" charset="0"/>
                    </a:rPr>
                    <m:t>∙</m:t>
                  </m:r>
                  <m:d>
                    <m:dPr>
                      <m:ctrlPr>
                        <a:rPr lang="it-IT" sz="1100" i="1">
                          <a:latin typeface="Cambria Math" panose="02040503050406030204" pitchFamily="18" charset="0"/>
                          <a:ea typeface="Cambria Math" panose="02040503050406030204" pitchFamily="18" charset="0"/>
                        </a:rPr>
                      </m:ctrlPr>
                    </m:dPr>
                    <m:e>
                      <m:sSub>
                        <m:sSubPr>
                          <m:ctrlPr>
                            <a:rPr lang="it-IT" sz="1100" i="1">
                              <a:latin typeface="Cambria Math" panose="02040503050406030204" pitchFamily="18" charset="0"/>
                              <a:ea typeface="Cambria Math" panose="02040503050406030204" pitchFamily="18" charset="0"/>
                            </a:rPr>
                          </m:ctrlPr>
                        </m:sSubPr>
                        <m:e>
                          <m:r>
                            <m:rPr>
                              <m:sty m:val="p"/>
                            </m:rPr>
                            <a:rPr lang="it-IT" sz="1100" b="0" i="0">
                              <a:latin typeface="Cambria Math" panose="02040503050406030204" pitchFamily="18" charset="0"/>
                              <a:ea typeface="Cambria Math" panose="02040503050406030204" pitchFamily="18" charset="0"/>
                            </a:rPr>
                            <m:t>H</m:t>
                          </m:r>
                        </m:e>
                        <m:sub>
                          <m:r>
                            <m:rPr>
                              <m:sty m:val="p"/>
                            </m:rPr>
                            <a:rPr lang="it-IT" sz="1100" b="0" i="0">
                              <a:latin typeface="Cambria Math" panose="02040503050406030204" pitchFamily="18" charset="0"/>
                              <a:ea typeface="Cambria Math" panose="02040503050406030204" pitchFamily="18" charset="0"/>
                            </a:rPr>
                            <m:t>d</m:t>
                          </m:r>
                        </m:sub>
                      </m:sSub>
                      <m:r>
                        <a:rPr lang="it-IT" sz="1100" b="0" i="0">
                          <a:latin typeface="Cambria Math" panose="02040503050406030204" pitchFamily="18" charset="0"/>
                          <a:ea typeface="Cambria Math" panose="02040503050406030204" pitchFamily="18" charset="0"/>
                        </a:rPr>
                        <m:t>−</m:t>
                      </m:r>
                      <m:sSub>
                        <m:sSubPr>
                          <m:ctrlPr>
                            <a:rPr lang="it-IT" sz="1100" b="0" i="1">
                              <a:latin typeface="Cambria Math" panose="02040503050406030204" pitchFamily="18" charset="0"/>
                              <a:ea typeface="Cambria Math" panose="02040503050406030204" pitchFamily="18" charset="0"/>
                            </a:rPr>
                          </m:ctrlPr>
                        </m:sSubPr>
                        <m:e>
                          <m:r>
                            <m:rPr>
                              <m:sty m:val="p"/>
                            </m:rPr>
                            <a:rPr lang="it-IT" sz="1100" b="0" i="0">
                              <a:latin typeface="Cambria Math" panose="02040503050406030204" pitchFamily="18" charset="0"/>
                              <a:ea typeface="Cambria Math" panose="02040503050406030204" pitchFamily="18" charset="0"/>
                            </a:rPr>
                            <m:t>H</m:t>
                          </m:r>
                        </m:e>
                        <m:sub>
                          <m:r>
                            <m:rPr>
                              <m:sty m:val="p"/>
                            </m:rPr>
                            <a:rPr lang="it-IT" sz="1100" b="0" i="0">
                              <a:latin typeface="Cambria Math" panose="02040503050406030204" pitchFamily="18" charset="0"/>
                              <a:ea typeface="Cambria Math" panose="02040503050406030204" pitchFamily="18" charset="0"/>
                            </a:rPr>
                            <m:t>A</m:t>
                          </m:r>
                        </m:sub>
                      </m:sSub>
                    </m:e>
                  </m:d>
                  <m:r>
                    <a:rPr lang="it-IT" sz="1100" i="0">
                      <a:latin typeface="Cambria Math" panose="02040503050406030204" pitchFamily="18" charset="0"/>
                      <a:ea typeface="Cambria Math" panose="02040503050406030204" pitchFamily="18" charset="0"/>
                    </a:rPr>
                    <m:t>∙</m:t>
                  </m:r>
                  <m:r>
                    <a:rPr lang="it-IT" sz="1100" b="0" i="0">
                      <a:latin typeface="Cambria Math" panose="02040503050406030204" pitchFamily="18" charset="0"/>
                      <a:ea typeface="Cambria Math" panose="02040503050406030204" pitchFamily="18" charset="0"/>
                    </a:rPr>
                    <m:t>(1−</m:t>
                  </m:r>
                  <m:sSub>
                    <m:sSubPr>
                      <m:ctrlPr>
                        <a:rPr lang="it-IT" sz="1100" b="0" i="1">
                          <a:latin typeface="Cambria Math" panose="02040503050406030204" pitchFamily="18" charset="0"/>
                          <a:ea typeface="Cambria Math" panose="02040503050406030204" pitchFamily="18" charset="0"/>
                        </a:rPr>
                      </m:ctrlPr>
                    </m:sSubPr>
                    <m:e>
                      <m:r>
                        <m:rPr>
                          <m:sty m:val="p"/>
                        </m:rPr>
                        <a:rPr lang="it-IT" sz="1100" b="0" i="0">
                          <a:latin typeface="Cambria Math" panose="02040503050406030204" pitchFamily="18" charset="0"/>
                          <a:ea typeface="Cambria Math" panose="02040503050406030204" pitchFamily="18" charset="0"/>
                        </a:rPr>
                        <m:t>i</m:t>
                      </m:r>
                    </m:e>
                    <m:sub>
                      <m:r>
                        <m:rPr>
                          <m:sty m:val="p"/>
                        </m:rPr>
                        <a:rPr lang="it-IT" sz="1100" b="0" i="0">
                          <a:latin typeface="Cambria Math" panose="02040503050406030204" pitchFamily="18" charset="0"/>
                          <a:ea typeface="Cambria Math" panose="02040503050406030204" pitchFamily="18" charset="0"/>
                        </a:rPr>
                        <m:t>d</m:t>
                      </m:r>
                    </m:sub>
                  </m:sSub>
                </m:oMath>
              </a14:m>
              <a:r>
                <a:rPr lang="it-IT" sz="1100" i="0"/>
                <a:t>) =</a:t>
              </a:r>
            </a:p>
          </xdr:txBody>
        </xdr:sp>
      </mc:Choice>
      <mc:Fallback xmlns="">
        <xdr:sp macro="" textlink="">
          <xdr:nvSpPr>
            <xdr:cNvPr id="84" name="CasellaDiTesto 83"/>
            <xdr:cNvSpPr txBox="1"/>
          </xdr:nvSpPr>
          <xdr:spPr>
            <a:xfrm>
              <a:off x="609600" y="20250150"/>
              <a:ext cx="3553473"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r>
                <a:rPr lang="it-IT" sz="1100" b="0" i="0">
                  <a:latin typeface="Cambria Math" panose="02040503050406030204" pitchFamily="18" charset="0"/>
                </a:rPr>
                <a:t>Z=H_d</a:t>
              </a:r>
              <a:r>
                <a:rPr lang="it-IT" sz="1100" b="0" i="0">
                  <a:latin typeface="Cambria Math" panose="02040503050406030204" pitchFamily="18" charset="0"/>
                  <a:ea typeface="Cambria Math" panose="02040503050406030204" pitchFamily="18" charset="0"/>
                </a:rPr>
                <a:t>   </a:t>
              </a:r>
              <a:r>
                <a:rPr lang="it-IT" sz="1100" b="0" i="0">
                  <a:solidFill>
                    <a:schemeClr val="tx1"/>
                  </a:solidFill>
                  <a:effectLst/>
                  <a:latin typeface="Cambria Math" panose="02040503050406030204" pitchFamily="18" charset="0"/>
                  <a:ea typeface="+mn-ea"/>
                  <a:cs typeface="+mn-cs"/>
                </a:rPr>
                <a:t>〖                          u〗_3m=u_2</a:t>
              </a:r>
              <a:r>
                <a:rPr lang="it-IT" sz="1100" i="0"/>
                <a:t> + </a:t>
              </a:r>
              <a:r>
                <a:rPr lang="it-IT" sz="1100" i="0">
                  <a:latin typeface="Cambria Math" panose="02040503050406030204" pitchFamily="18" charset="0"/>
                  <a:ea typeface="Cambria Math" panose="02040503050406030204" pitchFamily="18" charset="0"/>
                </a:rPr>
                <a:t>γ_</a:t>
              </a:r>
              <a:r>
                <a:rPr lang="it-IT" sz="1100" b="0" i="0">
                  <a:latin typeface="Cambria Math" panose="02040503050406030204" pitchFamily="18" charset="0"/>
                </a:rPr>
                <a:t>w</a:t>
              </a:r>
              <a:r>
                <a:rPr lang="it-IT" sz="1100" i="0">
                  <a:latin typeface="Cambria Math" panose="02040503050406030204" pitchFamily="18" charset="0"/>
                  <a:ea typeface="Cambria Math" panose="02040503050406030204" pitchFamily="18" charset="0"/>
                </a:rPr>
                <a:t>∙(</a:t>
              </a:r>
              <a:r>
                <a:rPr lang="it-IT" sz="1100" b="0" i="0">
                  <a:latin typeface="Cambria Math" panose="02040503050406030204" pitchFamily="18" charset="0"/>
                  <a:ea typeface="Cambria Math" panose="02040503050406030204" pitchFamily="18" charset="0"/>
                </a:rPr>
                <a:t>H_d−H_A )</a:t>
              </a:r>
              <a:r>
                <a:rPr lang="it-IT" sz="1100" i="0">
                  <a:latin typeface="Cambria Math" panose="02040503050406030204" pitchFamily="18" charset="0"/>
                  <a:ea typeface="Cambria Math" panose="02040503050406030204" pitchFamily="18" charset="0"/>
                </a:rPr>
                <a:t>∙</a:t>
              </a:r>
              <a:r>
                <a:rPr lang="it-IT" sz="1100" b="0" i="0">
                  <a:latin typeface="Cambria Math" panose="02040503050406030204" pitchFamily="18" charset="0"/>
                  <a:ea typeface="Cambria Math" panose="02040503050406030204" pitchFamily="18" charset="0"/>
                </a:rPr>
                <a:t>(1−i_d</a:t>
              </a:r>
              <a:r>
                <a:rPr lang="it-IT" sz="1100" i="0"/>
                <a:t>) =</a:t>
              </a:r>
            </a:p>
          </xdr:txBody>
        </xdr:sp>
      </mc:Fallback>
    </mc:AlternateContent>
    <xdr:clientData/>
  </xdr:oneCellAnchor>
  <xdr:oneCellAnchor>
    <xdr:from>
      <xdr:col>0</xdr:col>
      <xdr:colOff>561975</xdr:colOff>
      <xdr:row>104</xdr:row>
      <xdr:rowOff>0</xdr:rowOff>
    </xdr:from>
    <xdr:ext cx="1936619" cy="172227"/>
    <mc:AlternateContent xmlns:mc="http://schemas.openxmlformats.org/markup-compatibility/2006" xmlns:a14="http://schemas.microsoft.com/office/drawing/2010/main">
      <mc:Choice Requires="a14">
        <xdr:sp macro="" textlink="">
          <xdr:nvSpPr>
            <xdr:cNvPr id="85" name="CasellaDiTesto 84"/>
            <xdr:cNvSpPr txBox="1"/>
          </xdr:nvSpPr>
          <xdr:spPr>
            <a:xfrm>
              <a:off x="561975" y="21002625"/>
              <a:ext cx="1936619"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14:m>
                <m:oMathPara xmlns:m="http://schemas.openxmlformats.org/officeDocument/2006/math">
                  <m:oMathParaPr>
                    <m:jc m:val="centerGroup"/>
                  </m:oMathParaPr>
                  <m:oMath xmlns:m="http://schemas.openxmlformats.org/officeDocument/2006/math">
                    <m:r>
                      <a:rPr lang="it-IT" sz="1100" b="0" i="0">
                        <a:latin typeface="Cambria Math" panose="02040503050406030204" pitchFamily="18" charset="0"/>
                      </a:rPr>
                      <m:t> </m:t>
                    </m:r>
                    <m:r>
                      <m:rPr>
                        <m:sty m:val="p"/>
                      </m:rPr>
                      <a:rPr lang="it-IT" sz="1100" b="0" i="0">
                        <a:latin typeface="Cambria Math" panose="02040503050406030204" pitchFamily="18" charset="0"/>
                      </a:rPr>
                      <m:t>Z</m:t>
                    </m:r>
                    <m:r>
                      <a:rPr lang="it-IT" sz="1100" b="0" i="0">
                        <a:latin typeface="Cambria Math" panose="02040503050406030204" pitchFamily="18" charset="0"/>
                      </a:rPr>
                      <m:t>=</m:t>
                    </m:r>
                    <m:sSub>
                      <m:sSubPr>
                        <m:ctrlPr>
                          <a:rPr lang="it-IT" sz="1100" b="0" i="1">
                            <a:latin typeface="Cambria Math" panose="02040503050406030204" pitchFamily="18" charset="0"/>
                          </a:rPr>
                        </m:ctrlPr>
                      </m:sSubPr>
                      <m:e>
                        <m:r>
                          <m:rPr>
                            <m:sty m:val="p"/>
                          </m:rPr>
                          <a:rPr lang="it-IT" sz="1100" b="0" i="0">
                            <a:latin typeface="Cambria Math" panose="02040503050406030204" pitchFamily="18" charset="0"/>
                          </a:rPr>
                          <m:t>H</m:t>
                        </m:r>
                      </m:e>
                      <m:sub>
                        <m:r>
                          <m:rPr>
                            <m:sty m:val="p"/>
                          </m:rPr>
                          <a:rPr lang="it-IT" sz="1100" b="0" i="0">
                            <a:latin typeface="Cambria Math" panose="02040503050406030204" pitchFamily="18" charset="0"/>
                          </a:rPr>
                          <m:t>d</m:t>
                        </m:r>
                      </m:sub>
                    </m:sSub>
                    <m:r>
                      <a:rPr lang="it-IT" sz="1100" b="0" i="0">
                        <a:latin typeface="Cambria Math" panose="02040503050406030204" pitchFamily="18" charset="0"/>
                        <a:ea typeface="Cambria Math" panose="02040503050406030204" pitchFamily="18" charset="0"/>
                      </a:rPr>
                      <m:t>  </m:t>
                    </m:r>
                    <m:sSub>
                      <m:sSubPr>
                        <m:ctrlPr>
                          <a:rPr lang="it-IT" sz="1100" b="0" i="1">
                            <a:solidFill>
                              <a:schemeClr val="tx1"/>
                            </a:solidFill>
                            <a:effectLst/>
                            <a:latin typeface="Cambria Math" panose="02040503050406030204" pitchFamily="18" charset="0"/>
                            <a:ea typeface="+mn-ea"/>
                            <a:cs typeface="+mn-cs"/>
                          </a:rPr>
                        </m:ctrlPr>
                      </m:sSubPr>
                      <m:e>
                        <m:r>
                          <a:rPr lang="it-IT" sz="1100" b="0" i="0">
                            <a:solidFill>
                              <a:schemeClr val="tx1"/>
                            </a:solidFill>
                            <a:effectLst/>
                            <a:latin typeface="Cambria Math" panose="02040503050406030204" pitchFamily="18" charset="0"/>
                            <a:ea typeface="+mn-ea"/>
                            <a:cs typeface="+mn-cs"/>
                          </a:rPr>
                          <m:t>                         </m:t>
                        </m:r>
                        <m:r>
                          <m:rPr>
                            <m:sty m:val="p"/>
                          </m:rPr>
                          <a:rPr lang="it-IT" sz="1100" b="0" i="0">
                            <a:solidFill>
                              <a:schemeClr val="tx1"/>
                            </a:solidFill>
                            <a:effectLst/>
                            <a:latin typeface="Cambria Math" panose="02040503050406030204" pitchFamily="18" charset="0"/>
                            <a:ea typeface="+mn-ea"/>
                            <a:cs typeface="+mn-cs"/>
                          </a:rPr>
                          <m:t>u</m:t>
                        </m:r>
                      </m:e>
                      <m:sub>
                        <m:r>
                          <a:rPr lang="it-IT" sz="1100" b="0" i="0">
                            <a:solidFill>
                              <a:schemeClr val="tx1"/>
                            </a:solidFill>
                            <a:effectLst/>
                            <a:latin typeface="Cambria Math" panose="02040503050406030204" pitchFamily="18" charset="0"/>
                            <a:ea typeface="+mn-ea"/>
                            <a:cs typeface="+mn-cs"/>
                          </a:rPr>
                          <m:t>3</m:t>
                        </m:r>
                        <m:r>
                          <m:rPr>
                            <m:sty m:val="p"/>
                          </m:rPr>
                          <a:rPr lang="it-IT" sz="1100" b="0" i="0">
                            <a:solidFill>
                              <a:schemeClr val="tx1"/>
                            </a:solidFill>
                            <a:effectLst/>
                            <a:latin typeface="Cambria Math" panose="02040503050406030204" pitchFamily="18" charset="0"/>
                            <a:ea typeface="+mn-ea"/>
                            <a:cs typeface="+mn-cs"/>
                          </a:rPr>
                          <m:t>v</m:t>
                        </m:r>
                      </m:sub>
                    </m:sSub>
                    <m:r>
                      <a:rPr lang="it-IT" sz="1100" b="0" i="0">
                        <a:solidFill>
                          <a:schemeClr val="tx1"/>
                        </a:solidFill>
                        <a:effectLst/>
                        <a:latin typeface="Cambria Math" panose="02040503050406030204" pitchFamily="18" charset="0"/>
                        <a:ea typeface="+mn-ea"/>
                        <a:cs typeface="+mn-cs"/>
                      </a:rPr>
                      <m:t>=0=</m:t>
                    </m:r>
                  </m:oMath>
                </m:oMathPara>
              </a14:m>
              <a:endParaRPr lang="it-IT" sz="1100" i="0"/>
            </a:p>
          </xdr:txBody>
        </xdr:sp>
      </mc:Choice>
      <mc:Fallback xmlns="">
        <xdr:sp macro="" textlink="">
          <xdr:nvSpPr>
            <xdr:cNvPr id="85" name="CasellaDiTesto 84"/>
            <xdr:cNvSpPr txBox="1"/>
          </xdr:nvSpPr>
          <xdr:spPr>
            <a:xfrm>
              <a:off x="561975" y="21002625"/>
              <a:ext cx="1936619"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r>
                <a:rPr lang="it-IT" sz="1100" b="0" i="0">
                  <a:latin typeface="Cambria Math" panose="02040503050406030204" pitchFamily="18" charset="0"/>
                </a:rPr>
                <a:t> Z=H_d</a:t>
              </a:r>
              <a:r>
                <a:rPr lang="it-IT" sz="1100" b="0" i="0">
                  <a:latin typeface="Cambria Math" panose="02040503050406030204" pitchFamily="18" charset="0"/>
                  <a:ea typeface="Cambria Math" panose="02040503050406030204" pitchFamily="18" charset="0"/>
                </a:rPr>
                <a:t>   </a:t>
              </a:r>
              <a:r>
                <a:rPr lang="it-IT" sz="1100" b="0" i="0">
                  <a:solidFill>
                    <a:schemeClr val="tx1"/>
                  </a:solidFill>
                  <a:effectLst/>
                  <a:latin typeface="Cambria Math" panose="02040503050406030204" pitchFamily="18" charset="0"/>
                  <a:ea typeface="+mn-ea"/>
                  <a:cs typeface="+mn-cs"/>
                </a:rPr>
                <a:t>〖                         u〗_3v=0=</a:t>
              </a:r>
              <a:endParaRPr lang="it-IT" sz="1100" i="0"/>
            </a:p>
          </xdr:txBody>
        </xdr:sp>
      </mc:Fallback>
    </mc:AlternateContent>
    <xdr:clientData/>
  </xdr:oneCellAnchor>
  <xdr:oneCellAnchor>
    <xdr:from>
      <xdr:col>1</xdr:col>
      <xdr:colOff>0</xdr:colOff>
      <xdr:row>105</xdr:row>
      <xdr:rowOff>0</xdr:rowOff>
    </xdr:from>
    <xdr:ext cx="2803716" cy="172227"/>
    <mc:AlternateContent xmlns:mc="http://schemas.openxmlformats.org/markup-compatibility/2006" xmlns:a14="http://schemas.microsoft.com/office/drawing/2010/main">
      <mc:Choice Requires="a14">
        <xdr:sp macro="" textlink="">
          <xdr:nvSpPr>
            <xdr:cNvPr id="86" name="CasellaDiTesto 85"/>
            <xdr:cNvSpPr txBox="1"/>
          </xdr:nvSpPr>
          <xdr:spPr>
            <a:xfrm>
              <a:off x="609600" y="21193125"/>
              <a:ext cx="2803716"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14:m>
                <m:oMath xmlns:m="http://schemas.openxmlformats.org/officeDocument/2006/math">
                  <m:r>
                    <m:rPr>
                      <m:sty m:val="p"/>
                    </m:rPr>
                    <a:rPr lang="it-IT" sz="1100" b="0" i="0">
                      <a:latin typeface="Cambria Math" panose="02040503050406030204" pitchFamily="18" charset="0"/>
                    </a:rPr>
                    <m:t>Z</m:t>
                  </m:r>
                  <m:r>
                    <a:rPr lang="it-IT" sz="1100" b="0" i="0">
                      <a:latin typeface="Cambria Math" panose="02040503050406030204" pitchFamily="18" charset="0"/>
                    </a:rPr>
                    <m:t>=</m:t>
                  </m:r>
                  <m:r>
                    <m:rPr>
                      <m:sty m:val="p"/>
                    </m:rPr>
                    <a:rPr lang="it-IT" sz="1100" b="0" i="0">
                      <a:latin typeface="Cambria Math" panose="02040503050406030204" pitchFamily="18" charset="0"/>
                    </a:rPr>
                    <m:t>L</m:t>
                  </m:r>
                  <m:r>
                    <a:rPr lang="it-IT" sz="1100" b="0" i="0">
                      <a:latin typeface="Cambria Math" panose="02040503050406030204" pitchFamily="18" charset="0"/>
                      <a:ea typeface="Cambria Math" panose="02040503050406030204" pitchFamily="18" charset="0"/>
                    </a:rPr>
                    <m:t>  </m:t>
                  </m:r>
                  <m:sSub>
                    <m:sSubPr>
                      <m:ctrlPr>
                        <a:rPr lang="it-IT" sz="1100" b="0" i="1">
                          <a:solidFill>
                            <a:schemeClr val="tx1"/>
                          </a:solidFill>
                          <a:effectLst/>
                          <a:latin typeface="Cambria Math" panose="02040503050406030204" pitchFamily="18" charset="0"/>
                          <a:ea typeface="+mn-ea"/>
                          <a:cs typeface="+mn-cs"/>
                        </a:rPr>
                      </m:ctrlPr>
                    </m:sSubPr>
                    <m:e>
                      <m:r>
                        <a:rPr lang="it-IT" sz="1100" b="0" i="0">
                          <a:solidFill>
                            <a:schemeClr val="tx1"/>
                          </a:solidFill>
                          <a:effectLst/>
                          <a:latin typeface="Cambria Math" panose="02040503050406030204" pitchFamily="18" charset="0"/>
                          <a:ea typeface="+mn-ea"/>
                          <a:cs typeface="+mn-cs"/>
                        </a:rPr>
                        <m:t>                             </m:t>
                      </m:r>
                      <m:r>
                        <m:rPr>
                          <m:sty m:val="p"/>
                        </m:rPr>
                        <a:rPr lang="it-IT" sz="1100" b="0" i="0">
                          <a:solidFill>
                            <a:schemeClr val="tx1"/>
                          </a:solidFill>
                          <a:effectLst/>
                          <a:latin typeface="Cambria Math" panose="02040503050406030204" pitchFamily="18" charset="0"/>
                          <a:ea typeface="+mn-ea"/>
                          <a:cs typeface="+mn-cs"/>
                        </a:rPr>
                        <m:t>u</m:t>
                      </m:r>
                    </m:e>
                    <m:sub>
                      <m:r>
                        <a:rPr lang="it-IT" sz="1100" b="0" i="0">
                          <a:solidFill>
                            <a:schemeClr val="tx1"/>
                          </a:solidFill>
                          <a:effectLst/>
                          <a:latin typeface="Cambria Math" panose="02040503050406030204" pitchFamily="18" charset="0"/>
                          <a:ea typeface="+mn-ea"/>
                          <a:cs typeface="+mn-cs"/>
                        </a:rPr>
                        <m:t>4</m:t>
                      </m:r>
                      <m:r>
                        <m:rPr>
                          <m:sty m:val="p"/>
                        </m:rPr>
                        <a:rPr lang="it-IT" sz="1100" b="0" i="0">
                          <a:solidFill>
                            <a:schemeClr val="tx1"/>
                          </a:solidFill>
                          <a:effectLst/>
                          <a:latin typeface="Cambria Math" panose="02040503050406030204" pitchFamily="18" charset="0"/>
                          <a:ea typeface="+mn-ea"/>
                          <a:cs typeface="+mn-cs"/>
                        </a:rPr>
                        <m:t>v</m:t>
                      </m:r>
                    </m:sub>
                  </m:sSub>
                  <m:r>
                    <a:rPr lang="it-IT" sz="1100" b="0" i="0">
                      <a:solidFill>
                        <a:schemeClr val="tx1"/>
                      </a:solidFill>
                      <a:effectLst/>
                      <a:latin typeface="Cambria Math" panose="02040503050406030204" pitchFamily="18" charset="0"/>
                      <a:ea typeface="+mn-ea"/>
                      <a:cs typeface="+mn-cs"/>
                    </a:rPr>
                    <m:t>=</m:t>
                  </m:r>
                </m:oMath>
              </a14:m>
              <a:r>
                <a:rPr lang="it-IT" sz="1100" i="0"/>
                <a:t> </a:t>
              </a:r>
              <a14:m>
                <m:oMath xmlns:m="http://schemas.openxmlformats.org/officeDocument/2006/math">
                  <m:sSub>
                    <m:sSubPr>
                      <m:ctrlPr>
                        <a:rPr lang="it-IT" sz="1100" i="1">
                          <a:latin typeface="Cambria Math" panose="02040503050406030204" pitchFamily="18" charset="0"/>
                        </a:rPr>
                      </m:ctrlPr>
                    </m:sSubPr>
                    <m:e>
                      <m:r>
                        <m:rPr>
                          <m:sty m:val="p"/>
                        </m:rPr>
                        <a:rPr lang="it-IT" sz="1100" i="0">
                          <a:latin typeface="Cambria Math" panose="02040503050406030204" pitchFamily="18" charset="0"/>
                          <a:ea typeface="Cambria Math" panose="02040503050406030204" pitchFamily="18" charset="0"/>
                        </a:rPr>
                        <m:t>γ</m:t>
                      </m:r>
                    </m:e>
                    <m:sub>
                      <m:r>
                        <m:rPr>
                          <m:sty m:val="p"/>
                        </m:rPr>
                        <a:rPr lang="it-IT" sz="1100" b="0" i="0">
                          <a:latin typeface="Cambria Math" panose="02040503050406030204" pitchFamily="18" charset="0"/>
                        </a:rPr>
                        <m:t>w</m:t>
                      </m:r>
                    </m:sub>
                  </m:sSub>
                  <m:r>
                    <a:rPr lang="it-IT" sz="1100" i="0">
                      <a:latin typeface="Cambria Math" panose="02040503050406030204" pitchFamily="18" charset="0"/>
                      <a:ea typeface="Cambria Math" panose="02040503050406030204" pitchFamily="18" charset="0"/>
                    </a:rPr>
                    <m:t>∙</m:t>
                  </m:r>
                  <m:sSub>
                    <m:sSubPr>
                      <m:ctrlPr>
                        <a:rPr lang="it-IT" sz="1100" i="1">
                          <a:latin typeface="Cambria Math" panose="02040503050406030204" pitchFamily="18" charset="0"/>
                          <a:ea typeface="Cambria Math" panose="02040503050406030204" pitchFamily="18" charset="0"/>
                        </a:rPr>
                      </m:ctrlPr>
                    </m:sSubPr>
                    <m:e>
                      <m:r>
                        <m:rPr>
                          <m:sty m:val="p"/>
                        </m:rPr>
                        <a:rPr lang="it-IT" sz="1100" b="0" i="0">
                          <a:latin typeface="Cambria Math" panose="02040503050406030204" pitchFamily="18" charset="0"/>
                          <a:ea typeface="Cambria Math" panose="02040503050406030204" pitchFamily="18" charset="0"/>
                        </a:rPr>
                        <m:t>d</m:t>
                      </m:r>
                    </m:e>
                    <m:sub>
                      <m:r>
                        <m:rPr>
                          <m:sty m:val="p"/>
                        </m:rPr>
                        <a:rPr lang="it-IT" sz="1100" b="0" i="0">
                          <a:latin typeface="Cambria Math" panose="02040503050406030204" pitchFamily="18" charset="0"/>
                          <a:ea typeface="Cambria Math" panose="02040503050406030204" pitchFamily="18" charset="0"/>
                        </a:rPr>
                        <m:t>d</m:t>
                      </m:r>
                    </m:sub>
                  </m:sSub>
                  <m:r>
                    <a:rPr lang="it-IT" sz="1100" i="0">
                      <a:latin typeface="Cambria Math" panose="02040503050406030204" pitchFamily="18" charset="0"/>
                      <a:ea typeface="Cambria Math" panose="02040503050406030204" pitchFamily="18" charset="0"/>
                    </a:rPr>
                    <m:t>∙</m:t>
                  </m:r>
                  <m:d>
                    <m:dPr>
                      <m:ctrlPr>
                        <a:rPr lang="it-IT" sz="1100" i="1">
                          <a:latin typeface="Cambria Math" panose="02040503050406030204" pitchFamily="18" charset="0"/>
                          <a:ea typeface="Cambria Math" panose="02040503050406030204" pitchFamily="18" charset="0"/>
                        </a:rPr>
                      </m:ctrlPr>
                    </m:dPr>
                    <m:e>
                      <m:r>
                        <a:rPr lang="it-IT" sz="1100" b="0" i="0">
                          <a:latin typeface="Cambria Math" panose="02040503050406030204" pitchFamily="18" charset="0"/>
                          <a:ea typeface="Cambria Math" panose="02040503050406030204" pitchFamily="18" charset="0"/>
                        </a:rPr>
                        <m:t>1+</m:t>
                      </m:r>
                      <m:sSub>
                        <m:sSubPr>
                          <m:ctrlPr>
                            <a:rPr lang="it-IT" sz="1100" b="0" i="1">
                              <a:latin typeface="Cambria Math" panose="02040503050406030204" pitchFamily="18" charset="0"/>
                              <a:ea typeface="Cambria Math" panose="02040503050406030204" pitchFamily="18" charset="0"/>
                            </a:rPr>
                          </m:ctrlPr>
                        </m:sSubPr>
                        <m:e>
                          <m:r>
                            <m:rPr>
                              <m:sty m:val="p"/>
                            </m:rPr>
                            <a:rPr lang="it-IT" sz="1100" b="0" i="0">
                              <a:latin typeface="Cambria Math" panose="02040503050406030204" pitchFamily="18" charset="0"/>
                              <a:ea typeface="Cambria Math" panose="02040503050406030204" pitchFamily="18" charset="0"/>
                            </a:rPr>
                            <m:t>i</m:t>
                          </m:r>
                        </m:e>
                        <m:sub>
                          <m:r>
                            <m:rPr>
                              <m:sty m:val="p"/>
                            </m:rPr>
                            <a:rPr lang="it-IT" sz="1100" b="0" i="0">
                              <a:latin typeface="Cambria Math" panose="02040503050406030204" pitchFamily="18" charset="0"/>
                              <a:ea typeface="Cambria Math" panose="02040503050406030204" pitchFamily="18" charset="0"/>
                            </a:rPr>
                            <m:t>d</m:t>
                          </m:r>
                        </m:sub>
                      </m:sSub>
                    </m:e>
                  </m:d>
                </m:oMath>
              </a14:m>
              <a:r>
                <a:rPr lang="it-IT" sz="1100" i="0"/>
                <a:t> = </a:t>
              </a:r>
            </a:p>
          </xdr:txBody>
        </xdr:sp>
      </mc:Choice>
      <mc:Fallback xmlns="">
        <xdr:sp macro="" textlink="">
          <xdr:nvSpPr>
            <xdr:cNvPr id="86" name="CasellaDiTesto 85"/>
            <xdr:cNvSpPr txBox="1"/>
          </xdr:nvSpPr>
          <xdr:spPr>
            <a:xfrm>
              <a:off x="609600" y="21193125"/>
              <a:ext cx="2803716"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r>
                <a:rPr lang="it-IT" sz="1100" b="0" i="0">
                  <a:latin typeface="Cambria Math" panose="02040503050406030204" pitchFamily="18" charset="0"/>
                </a:rPr>
                <a:t>Z=L</a:t>
              </a:r>
              <a:r>
                <a:rPr lang="it-IT" sz="1100" b="0" i="0">
                  <a:latin typeface="Cambria Math" panose="02040503050406030204" pitchFamily="18" charset="0"/>
                  <a:ea typeface="Cambria Math" panose="02040503050406030204" pitchFamily="18" charset="0"/>
                </a:rPr>
                <a:t>  </a:t>
              </a:r>
              <a:r>
                <a:rPr lang="it-IT" sz="1100" b="0" i="0">
                  <a:solidFill>
                    <a:schemeClr val="tx1"/>
                  </a:solidFill>
                  <a:effectLst/>
                  <a:latin typeface="Cambria Math" panose="02040503050406030204" pitchFamily="18" charset="0"/>
                  <a:ea typeface="+mn-ea"/>
                  <a:cs typeface="+mn-cs"/>
                </a:rPr>
                <a:t>〖                             u〗_4v=</a:t>
              </a:r>
              <a:r>
                <a:rPr lang="it-IT" sz="1100" i="0"/>
                <a:t> </a:t>
              </a:r>
              <a:r>
                <a:rPr lang="it-IT" sz="1100" i="0">
                  <a:latin typeface="Cambria Math" panose="02040503050406030204" pitchFamily="18" charset="0"/>
                  <a:ea typeface="Cambria Math" panose="02040503050406030204" pitchFamily="18" charset="0"/>
                </a:rPr>
                <a:t>γ_</a:t>
              </a:r>
              <a:r>
                <a:rPr lang="it-IT" sz="1100" b="0" i="0">
                  <a:latin typeface="Cambria Math" panose="02040503050406030204" pitchFamily="18" charset="0"/>
                </a:rPr>
                <a:t>w</a:t>
              </a:r>
              <a:r>
                <a:rPr lang="it-IT" sz="1100" i="0">
                  <a:latin typeface="Cambria Math" panose="02040503050406030204" pitchFamily="18" charset="0"/>
                  <a:ea typeface="Cambria Math" panose="02040503050406030204" pitchFamily="18" charset="0"/>
                </a:rPr>
                <a:t>∙</a:t>
              </a:r>
              <a:r>
                <a:rPr lang="it-IT" sz="1100" b="0" i="0">
                  <a:latin typeface="Cambria Math" panose="02040503050406030204" pitchFamily="18" charset="0"/>
                  <a:ea typeface="Cambria Math" panose="02040503050406030204" pitchFamily="18" charset="0"/>
                </a:rPr>
                <a:t>d_d</a:t>
              </a:r>
              <a:r>
                <a:rPr lang="it-IT" sz="1100" i="0">
                  <a:latin typeface="Cambria Math" panose="02040503050406030204" pitchFamily="18" charset="0"/>
                  <a:ea typeface="Cambria Math" panose="02040503050406030204" pitchFamily="18" charset="0"/>
                </a:rPr>
                <a:t>∙(</a:t>
              </a:r>
              <a:r>
                <a:rPr lang="it-IT" sz="1100" b="0" i="0">
                  <a:latin typeface="Cambria Math" panose="02040503050406030204" pitchFamily="18" charset="0"/>
                  <a:ea typeface="Cambria Math" panose="02040503050406030204" pitchFamily="18" charset="0"/>
                </a:rPr>
                <a:t>1+i_d )</a:t>
              </a:r>
              <a:r>
                <a:rPr lang="it-IT" sz="1100" i="0"/>
                <a:t> = </a:t>
              </a:r>
            </a:p>
          </xdr:txBody>
        </xdr:sp>
      </mc:Fallback>
    </mc:AlternateContent>
    <xdr:clientData/>
  </xdr:oneCellAnchor>
  <xdr:oneCellAnchor>
    <xdr:from>
      <xdr:col>0</xdr:col>
      <xdr:colOff>600075</xdr:colOff>
      <xdr:row>109</xdr:row>
      <xdr:rowOff>19050</xdr:rowOff>
    </xdr:from>
    <xdr:ext cx="2075055" cy="176972"/>
    <mc:AlternateContent xmlns:mc="http://schemas.openxmlformats.org/markup-compatibility/2006" xmlns:a14="http://schemas.microsoft.com/office/drawing/2010/main">
      <mc:Choice Requires="a14">
        <xdr:sp macro="" textlink="">
          <xdr:nvSpPr>
            <xdr:cNvPr id="87" name="CasellaDiTesto 86"/>
            <xdr:cNvSpPr txBox="1"/>
          </xdr:nvSpPr>
          <xdr:spPr>
            <a:xfrm>
              <a:off x="600075" y="21974175"/>
              <a:ext cx="2075055" cy="1769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14:m>
                <m:oMath xmlns:m="http://schemas.openxmlformats.org/officeDocument/2006/math">
                  <m:r>
                    <m:rPr>
                      <m:sty m:val="p"/>
                    </m:rPr>
                    <a:rPr lang="it-IT" sz="1100" b="0" i="0">
                      <a:latin typeface="Cambria Math" panose="02040503050406030204" pitchFamily="18" charset="0"/>
                    </a:rPr>
                    <m:t>Z</m:t>
                  </m:r>
                  <m:r>
                    <a:rPr lang="it-IT" sz="1100" b="0" i="0">
                      <a:latin typeface="Cambria Math" panose="02040503050406030204" pitchFamily="18" charset="0"/>
                    </a:rPr>
                    <m:t>=0                             </m:t>
                  </m:r>
                  <m:sSub>
                    <m:sSubPr>
                      <m:ctrlPr>
                        <a:rPr lang="it-IT" sz="1100" b="0" i="1">
                          <a:latin typeface="Cambria Math" panose="02040503050406030204" pitchFamily="18" charset="0"/>
                        </a:rPr>
                      </m:ctrlPr>
                    </m:sSubPr>
                    <m:e>
                      <m:r>
                        <a:rPr lang="it-IT" sz="1100" b="0" i="0">
                          <a:latin typeface="Cambria Math" panose="02040503050406030204" pitchFamily="18" charset="0"/>
                        </a:rPr>
                        <m:t>  </m:t>
                      </m:r>
                      <m:r>
                        <m:rPr>
                          <m:sty m:val="p"/>
                        </m:rPr>
                        <a:rPr lang="it-IT" sz="1100" b="0" i="0">
                          <a:latin typeface="Cambria Math" panose="02040503050406030204" pitchFamily="18" charset="0"/>
                          <a:ea typeface="Cambria Math" panose="02040503050406030204" pitchFamily="18" charset="0"/>
                        </a:rPr>
                        <m:t>σ</m:t>
                      </m:r>
                      <m:r>
                        <a:rPr lang="it-IT" sz="1100" b="0" i="0">
                          <a:latin typeface="Cambria Math" panose="02040503050406030204" pitchFamily="18" charset="0"/>
                          <a:ea typeface="Cambria Math" panose="02040503050406030204" pitchFamily="18" charset="0"/>
                        </a:rPr>
                        <m:t>′</m:t>
                      </m:r>
                    </m:e>
                    <m:sub>
                      <m:r>
                        <m:rPr>
                          <m:sty m:val="p"/>
                        </m:rPr>
                        <a:rPr lang="it-IT" sz="1100" b="0" i="0">
                          <a:latin typeface="Cambria Math" panose="02040503050406030204" pitchFamily="18" charset="0"/>
                        </a:rPr>
                        <m:t>v</m:t>
                      </m:r>
                      <m:r>
                        <a:rPr lang="it-IT" sz="1100" b="0" i="0">
                          <a:latin typeface="Cambria Math" panose="02040503050406030204" pitchFamily="18" charset="0"/>
                        </a:rPr>
                        <m:t>,0</m:t>
                      </m:r>
                    </m:sub>
                  </m:sSub>
                  <m:r>
                    <a:rPr lang="it-IT" sz="1100" b="0" i="0">
                      <a:latin typeface="Cambria Math" panose="02040503050406030204" pitchFamily="18" charset="0"/>
                    </a:rPr>
                    <m:t>=</m:t>
                  </m:r>
                  <m:sSub>
                    <m:sSubPr>
                      <m:ctrlPr>
                        <a:rPr lang="it-IT" sz="1100" b="0" i="1">
                          <a:latin typeface="Cambria Math" panose="02040503050406030204" pitchFamily="18" charset="0"/>
                        </a:rPr>
                      </m:ctrlPr>
                    </m:sSubPr>
                    <m:e>
                      <m:r>
                        <m:rPr>
                          <m:sty m:val="p"/>
                        </m:rPr>
                        <a:rPr lang="el-GR" sz="1100" b="0" i="1">
                          <a:latin typeface="Cambria Math" panose="02040503050406030204" pitchFamily="18" charset="0"/>
                          <a:ea typeface="Cambria Math" panose="02040503050406030204" pitchFamily="18" charset="0"/>
                        </a:rPr>
                        <m:t>σ</m:t>
                      </m:r>
                    </m:e>
                    <m:sub>
                      <m:r>
                        <m:rPr>
                          <m:sty m:val="p"/>
                        </m:rPr>
                        <a:rPr lang="it-IT" sz="1100" b="0" i="0">
                          <a:latin typeface="Cambria Math" panose="02040503050406030204" pitchFamily="18" charset="0"/>
                        </a:rPr>
                        <m:t>v</m:t>
                      </m:r>
                      <m:r>
                        <a:rPr lang="it-IT" sz="1100" b="0" i="0">
                          <a:latin typeface="Cambria Math" panose="02040503050406030204" pitchFamily="18" charset="0"/>
                        </a:rPr>
                        <m:t>,0</m:t>
                      </m:r>
                    </m:sub>
                  </m:sSub>
                </m:oMath>
              </a14:m>
              <a:r>
                <a:rPr lang="it-IT" sz="1100" i="0"/>
                <a:t> =</a:t>
              </a:r>
            </a:p>
          </xdr:txBody>
        </xdr:sp>
      </mc:Choice>
      <mc:Fallback xmlns="">
        <xdr:sp macro="" textlink="">
          <xdr:nvSpPr>
            <xdr:cNvPr id="87" name="CasellaDiTesto 86"/>
            <xdr:cNvSpPr txBox="1"/>
          </xdr:nvSpPr>
          <xdr:spPr>
            <a:xfrm>
              <a:off x="600075" y="21974175"/>
              <a:ext cx="2075055" cy="1769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r>
                <a:rPr lang="it-IT" sz="1100" b="0" i="0">
                  <a:latin typeface="Cambria Math" panose="02040503050406030204" pitchFamily="18" charset="0"/>
                </a:rPr>
                <a:t>Z=0                             〖  </a:t>
              </a:r>
              <a:r>
                <a:rPr lang="it-IT" sz="1100" b="0" i="0">
                  <a:latin typeface="Cambria Math" panose="02040503050406030204" pitchFamily="18" charset="0"/>
                  <a:ea typeface="Cambria Math" panose="02040503050406030204" pitchFamily="18" charset="0"/>
                </a:rPr>
                <a:t>σ′〗_(</a:t>
              </a:r>
              <a:r>
                <a:rPr lang="it-IT" sz="1100" b="0" i="0">
                  <a:latin typeface="Cambria Math" panose="02040503050406030204" pitchFamily="18" charset="0"/>
                </a:rPr>
                <a:t>v,0)=</a:t>
              </a:r>
              <a:r>
                <a:rPr lang="el-GR" sz="1100" b="0" i="0">
                  <a:latin typeface="Cambria Math" panose="02040503050406030204" pitchFamily="18" charset="0"/>
                  <a:ea typeface="Cambria Math" panose="02040503050406030204" pitchFamily="18" charset="0"/>
                </a:rPr>
                <a:t>σ</a:t>
              </a:r>
              <a:r>
                <a:rPr lang="it-IT" sz="1100" b="0" i="0">
                  <a:latin typeface="Cambria Math" panose="02040503050406030204" pitchFamily="18" charset="0"/>
                  <a:ea typeface="Cambria Math" panose="02040503050406030204" pitchFamily="18" charset="0"/>
                </a:rPr>
                <a:t>_(</a:t>
              </a:r>
              <a:r>
                <a:rPr lang="it-IT" sz="1100" b="0" i="0">
                  <a:latin typeface="Cambria Math" panose="02040503050406030204" pitchFamily="18" charset="0"/>
                </a:rPr>
                <a:t>v,0)</a:t>
              </a:r>
              <a:r>
                <a:rPr lang="it-IT" sz="1100" i="0"/>
                <a:t> =</a:t>
              </a:r>
            </a:p>
          </xdr:txBody>
        </xdr:sp>
      </mc:Fallback>
    </mc:AlternateContent>
    <xdr:clientData/>
  </xdr:oneCellAnchor>
  <xdr:oneCellAnchor>
    <xdr:from>
      <xdr:col>1</xdr:col>
      <xdr:colOff>0</xdr:colOff>
      <xdr:row>110</xdr:row>
      <xdr:rowOff>0</xdr:rowOff>
    </xdr:from>
    <xdr:ext cx="2029658" cy="176972"/>
    <mc:AlternateContent xmlns:mc="http://schemas.openxmlformats.org/markup-compatibility/2006" xmlns:a14="http://schemas.microsoft.com/office/drawing/2010/main">
      <mc:Choice Requires="a14">
        <xdr:sp macro="" textlink="">
          <xdr:nvSpPr>
            <xdr:cNvPr id="88" name="CasellaDiTesto 87"/>
            <xdr:cNvSpPr txBox="1"/>
          </xdr:nvSpPr>
          <xdr:spPr>
            <a:xfrm>
              <a:off x="609600" y="22145625"/>
              <a:ext cx="2029658" cy="1769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14:m>
                <m:oMath xmlns:m="http://schemas.openxmlformats.org/officeDocument/2006/math">
                  <m:r>
                    <m:rPr>
                      <m:sty m:val="p"/>
                    </m:rPr>
                    <a:rPr lang="it-IT" sz="1100" b="0" i="0">
                      <a:latin typeface="Cambria Math" panose="02040503050406030204" pitchFamily="18" charset="0"/>
                    </a:rPr>
                    <m:t>Z</m:t>
                  </m:r>
                  <m:r>
                    <a:rPr lang="it-IT" sz="1100" b="0" i="0">
                      <a:latin typeface="Cambria Math" panose="02040503050406030204" pitchFamily="18" charset="0"/>
                    </a:rPr>
                    <m:t>=</m:t>
                  </m:r>
                  <m:sSub>
                    <m:sSubPr>
                      <m:ctrlPr>
                        <a:rPr lang="it-IT" sz="1100" b="0" i="1">
                          <a:latin typeface="Cambria Math" panose="02040503050406030204" pitchFamily="18" charset="0"/>
                          <a:ea typeface="Cambria Math" panose="02040503050406030204" pitchFamily="18" charset="0"/>
                        </a:rPr>
                      </m:ctrlPr>
                    </m:sSubPr>
                    <m:e>
                      <m:r>
                        <m:rPr>
                          <m:sty m:val="p"/>
                        </m:rPr>
                        <a:rPr lang="it-IT" sz="1100" b="0" i="0">
                          <a:latin typeface="Cambria Math" panose="02040503050406030204" pitchFamily="18" charset="0"/>
                          <a:ea typeface="Cambria Math" panose="02040503050406030204" pitchFamily="18" charset="0"/>
                        </a:rPr>
                        <m:t>Z</m:t>
                      </m:r>
                    </m:e>
                    <m:sub>
                      <m:r>
                        <m:rPr>
                          <m:sty m:val="p"/>
                        </m:rPr>
                        <a:rPr lang="it-IT" sz="1100" b="0" i="0">
                          <a:latin typeface="Cambria Math" panose="02040503050406030204" pitchFamily="18" charset="0"/>
                          <a:ea typeface="Cambria Math" panose="02040503050406030204" pitchFamily="18" charset="0"/>
                        </a:rPr>
                        <m:t>w</m:t>
                      </m:r>
                      <m:r>
                        <a:rPr lang="it-IT" sz="1100" b="0" i="0">
                          <a:latin typeface="Cambria Math" panose="02040503050406030204" pitchFamily="18" charset="0"/>
                          <a:ea typeface="Cambria Math" panose="02040503050406030204" pitchFamily="18" charset="0"/>
                        </a:rPr>
                        <m:t>,</m:t>
                      </m:r>
                      <m:r>
                        <m:rPr>
                          <m:sty m:val="p"/>
                        </m:rPr>
                        <a:rPr lang="it-IT" sz="1100" b="0" i="0">
                          <a:latin typeface="Cambria Math" panose="02040503050406030204" pitchFamily="18" charset="0"/>
                          <a:ea typeface="Cambria Math" panose="02040503050406030204" pitchFamily="18" charset="0"/>
                        </a:rPr>
                        <m:t>m</m:t>
                      </m:r>
                    </m:sub>
                  </m:sSub>
                  <m:r>
                    <a:rPr lang="it-IT" sz="1100" b="0" i="0">
                      <a:latin typeface="Cambria Math" panose="02040503050406030204" pitchFamily="18" charset="0"/>
                      <a:ea typeface="Cambria Math" panose="02040503050406030204" pitchFamily="18" charset="0"/>
                    </a:rPr>
                    <m:t>=</m:t>
                  </m:r>
                  <m:r>
                    <m:rPr>
                      <m:sty m:val="p"/>
                    </m:rPr>
                    <a:rPr lang="it-IT" sz="1100" b="0" i="0">
                      <a:latin typeface="Cambria Math" panose="02040503050406030204" pitchFamily="18" charset="0"/>
                      <a:ea typeface="Cambria Math" panose="02040503050406030204" pitchFamily="18" charset="0"/>
                    </a:rPr>
                    <m:t>a</m:t>
                  </m:r>
                  <m:r>
                    <a:rPr lang="it-IT" sz="1100" b="0" i="0">
                      <a:latin typeface="Cambria Math" panose="02040503050406030204" pitchFamily="18" charset="0"/>
                      <a:ea typeface="Cambria Math" panose="02040503050406030204" pitchFamily="18" charset="0"/>
                    </a:rPr>
                    <m:t> </m:t>
                  </m:r>
                  <m:sSub>
                    <m:sSubPr>
                      <m:ctrlPr>
                        <a:rPr lang="it-IT" sz="1100" b="0" i="1">
                          <a:solidFill>
                            <a:schemeClr val="tx1"/>
                          </a:solidFill>
                          <a:effectLst/>
                          <a:latin typeface="Cambria Math" panose="02040503050406030204" pitchFamily="18" charset="0"/>
                          <a:ea typeface="+mn-ea"/>
                          <a:cs typeface="+mn-cs"/>
                        </a:rPr>
                      </m:ctrlPr>
                    </m:sSubPr>
                    <m:e>
                      <m:r>
                        <a:rPr lang="it-IT" sz="1100" b="0" i="0">
                          <a:solidFill>
                            <a:schemeClr val="tx1"/>
                          </a:solidFill>
                          <a:effectLst/>
                          <a:latin typeface="Cambria Math" panose="02040503050406030204" pitchFamily="18" charset="0"/>
                          <a:ea typeface="+mn-ea"/>
                          <a:cs typeface="+mn-cs"/>
                        </a:rPr>
                        <m:t>               </m:t>
                      </m:r>
                      <m:r>
                        <m:rPr>
                          <m:sty m:val="p"/>
                        </m:rPr>
                        <a:rPr lang="it-IT" sz="1100" b="0" i="0">
                          <a:solidFill>
                            <a:schemeClr val="tx1"/>
                          </a:solidFill>
                          <a:effectLst/>
                          <a:latin typeface="Cambria Math" panose="02040503050406030204" pitchFamily="18" charset="0"/>
                          <a:ea typeface="+mn-ea"/>
                          <a:cs typeface="+mn-cs"/>
                        </a:rPr>
                        <m:t>σ</m:t>
                      </m:r>
                      <m:r>
                        <a:rPr lang="it-IT" sz="1100" b="0" i="0">
                          <a:solidFill>
                            <a:schemeClr val="tx1"/>
                          </a:solidFill>
                          <a:effectLst/>
                          <a:latin typeface="Cambria Math" panose="02040503050406030204" pitchFamily="18" charset="0"/>
                          <a:ea typeface="+mn-ea"/>
                          <a:cs typeface="+mn-cs"/>
                        </a:rPr>
                        <m:t>′</m:t>
                      </m:r>
                    </m:e>
                    <m:sub>
                      <m:r>
                        <m:rPr>
                          <m:sty m:val="p"/>
                        </m:rPr>
                        <a:rPr lang="it-IT" sz="1100" b="0" i="0">
                          <a:solidFill>
                            <a:schemeClr val="tx1"/>
                          </a:solidFill>
                          <a:effectLst/>
                          <a:latin typeface="Cambria Math" panose="02040503050406030204" pitchFamily="18" charset="0"/>
                          <a:ea typeface="+mn-ea"/>
                          <a:cs typeface="+mn-cs"/>
                        </a:rPr>
                        <m:t>v</m:t>
                      </m:r>
                      <m:r>
                        <a:rPr lang="it-IT" sz="1100" b="0" i="0">
                          <a:solidFill>
                            <a:schemeClr val="tx1"/>
                          </a:solidFill>
                          <a:effectLst/>
                          <a:latin typeface="Cambria Math" panose="02040503050406030204" pitchFamily="18" charset="0"/>
                          <a:ea typeface="+mn-ea"/>
                          <a:cs typeface="+mn-cs"/>
                        </a:rPr>
                        <m:t>1</m:t>
                      </m:r>
                    </m:sub>
                  </m:sSub>
                  <m:r>
                    <a:rPr lang="it-IT" sz="1100" b="0" i="0">
                      <a:solidFill>
                        <a:schemeClr val="tx1"/>
                      </a:solidFill>
                      <a:effectLst/>
                      <a:latin typeface="Cambria Math" panose="02040503050406030204" pitchFamily="18" charset="0"/>
                      <a:ea typeface="+mn-ea"/>
                      <a:cs typeface="+mn-cs"/>
                    </a:rPr>
                    <m:t>=</m:t>
                  </m:r>
                  <m:sSub>
                    <m:sSubPr>
                      <m:ctrlPr>
                        <a:rPr lang="it-IT" sz="1100" b="0" i="1">
                          <a:solidFill>
                            <a:schemeClr val="tx1"/>
                          </a:solidFill>
                          <a:effectLst/>
                          <a:latin typeface="Cambria Math" panose="02040503050406030204" pitchFamily="18" charset="0"/>
                          <a:ea typeface="+mn-ea"/>
                          <a:cs typeface="+mn-cs"/>
                        </a:rPr>
                      </m:ctrlPr>
                    </m:sSubPr>
                    <m:e>
                      <m:r>
                        <m:rPr>
                          <m:sty m:val="p"/>
                        </m:rPr>
                        <a:rPr lang="el-GR" sz="1100" b="0" i="1">
                          <a:solidFill>
                            <a:schemeClr val="tx1"/>
                          </a:solidFill>
                          <a:effectLst/>
                          <a:latin typeface="Cambria Math" panose="02040503050406030204" pitchFamily="18" charset="0"/>
                          <a:ea typeface="Cambria Math" panose="02040503050406030204" pitchFamily="18" charset="0"/>
                          <a:cs typeface="+mn-cs"/>
                        </a:rPr>
                        <m:t>σ</m:t>
                      </m:r>
                    </m:e>
                    <m:sub>
                      <m:r>
                        <m:rPr>
                          <m:sty m:val="p"/>
                        </m:rPr>
                        <a:rPr lang="it-IT" sz="1100" b="0" i="0">
                          <a:solidFill>
                            <a:schemeClr val="tx1"/>
                          </a:solidFill>
                          <a:effectLst/>
                          <a:latin typeface="Cambria Math" panose="02040503050406030204" pitchFamily="18" charset="0"/>
                          <a:ea typeface="+mn-ea"/>
                          <a:cs typeface="+mn-cs"/>
                        </a:rPr>
                        <m:t>v</m:t>
                      </m:r>
                      <m:r>
                        <a:rPr lang="it-IT" sz="1100" b="0" i="0">
                          <a:solidFill>
                            <a:schemeClr val="tx1"/>
                          </a:solidFill>
                          <a:effectLst/>
                          <a:latin typeface="Cambria Math" panose="02040503050406030204" pitchFamily="18" charset="0"/>
                          <a:ea typeface="+mn-ea"/>
                          <a:cs typeface="+mn-cs"/>
                        </a:rPr>
                        <m:t>1</m:t>
                      </m:r>
                    </m:sub>
                  </m:sSub>
                </m:oMath>
              </a14:m>
              <a:r>
                <a:rPr lang="it-IT" sz="1100" i="0"/>
                <a:t> =</a:t>
              </a:r>
            </a:p>
          </xdr:txBody>
        </xdr:sp>
      </mc:Choice>
      <mc:Fallback xmlns="">
        <xdr:sp macro="" textlink="">
          <xdr:nvSpPr>
            <xdr:cNvPr id="88" name="CasellaDiTesto 87"/>
            <xdr:cNvSpPr txBox="1"/>
          </xdr:nvSpPr>
          <xdr:spPr>
            <a:xfrm>
              <a:off x="609600" y="22145625"/>
              <a:ext cx="2029658" cy="1769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r>
                <a:rPr lang="it-IT" sz="1100" b="0" i="0">
                  <a:latin typeface="Cambria Math" panose="02040503050406030204" pitchFamily="18" charset="0"/>
                </a:rPr>
                <a:t>Z=</a:t>
              </a:r>
              <a:r>
                <a:rPr lang="it-IT" sz="1100" b="0" i="0">
                  <a:latin typeface="Cambria Math" panose="02040503050406030204" pitchFamily="18" charset="0"/>
                  <a:ea typeface="Cambria Math" panose="02040503050406030204" pitchFamily="18" charset="0"/>
                </a:rPr>
                <a:t>Z_(w,m)=a </a:t>
              </a:r>
              <a:r>
                <a:rPr lang="it-IT" sz="1100" b="0" i="0">
                  <a:solidFill>
                    <a:schemeClr val="tx1"/>
                  </a:solidFill>
                  <a:effectLst/>
                  <a:latin typeface="Cambria Math" panose="02040503050406030204" pitchFamily="18" charset="0"/>
                  <a:ea typeface="+mn-ea"/>
                  <a:cs typeface="+mn-cs"/>
                </a:rPr>
                <a:t>〖               σ′〗_v1=</a:t>
              </a:r>
              <a:r>
                <a:rPr lang="el-GR" sz="1100" b="0" i="0">
                  <a:solidFill>
                    <a:schemeClr val="tx1"/>
                  </a:solidFill>
                  <a:effectLst/>
                  <a:latin typeface="Cambria Math" panose="02040503050406030204" pitchFamily="18" charset="0"/>
                  <a:ea typeface="Cambria Math" panose="02040503050406030204" pitchFamily="18" charset="0"/>
                  <a:cs typeface="+mn-cs"/>
                </a:rPr>
                <a:t>σ</a:t>
              </a:r>
              <a:r>
                <a:rPr lang="it-IT" sz="1100" b="0" i="0">
                  <a:solidFill>
                    <a:schemeClr val="tx1"/>
                  </a:solidFill>
                  <a:effectLst/>
                  <a:latin typeface="Cambria Math" panose="02040503050406030204" pitchFamily="18" charset="0"/>
                  <a:ea typeface="+mn-ea"/>
                  <a:cs typeface="+mn-cs"/>
                </a:rPr>
                <a:t>_v1</a:t>
              </a:r>
              <a:r>
                <a:rPr lang="it-IT" sz="1100" i="0"/>
                <a:t> =</a:t>
              </a:r>
            </a:p>
          </xdr:txBody>
        </xdr:sp>
      </mc:Fallback>
    </mc:AlternateContent>
    <xdr:clientData/>
  </xdr:oneCellAnchor>
  <xdr:oneCellAnchor>
    <xdr:from>
      <xdr:col>1</xdr:col>
      <xdr:colOff>0</xdr:colOff>
      <xdr:row>111</xdr:row>
      <xdr:rowOff>0</xdr:rowOff>
    </xdr:from>
    <xdr:ext cx="2379562" cy="172227"/>
    <mc:AlternateContent xmlns:mc="http://schemas.openxmlformats.org/markup-compatibility/2006" xmlns:a14="http://schemas.microsoft.com/office/drawing/2010/main">
      <mc:Choice Requires="a14">
        <xdr:sp macro="" textlink="">
          <xdr:nvSpPr>
            <xdr:cNvPr id="89" name="CasellaDiTesto 88"/>
            <xdr:cNvSpPr txBox="1"/>
          </xdr:nvSpPr>
          <xdr:spPr>
            <a:xfrm>
              <a:off x="609600" y="22336125"/>
              <a:ext cx="2379562"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14:m>
                <m:oMath xmlns:m="http://schemas.openxmlformats.org/officeDocument/2006/math">
                  <m:r>
                    <m:rPr>
                      <m:sty m:val="p"/>
                    </m:rPr>
                    <a:rPr lang="it-IT" sz="1100" b="0" i="0">
                      <a:latin typeface="Cambria Math" panose="02040503050406030204" pitchFamily="18" charset="0"/>
                    </a:rPr>
                    <m:t>Z</m:t>
                  </m:r>
                  <m:r>
                    <a:rPr lang="it-IT" sz="1100" b="0" i="0">
                      <a:latin typeface="Cambria Math" panose="02040503050406030204" pitchFamily="18" charset="0"/>
                    </a:rPr>
                    <m:t>=</m:t>
                  </m:r>
                  <m:sSub>
                    <m:sSubPr>
                      <m:ctrlPr>
                        <a:rPr lang="it-IT" sz="1100" b="0" i="1">
                          <a:latin typeface="Cambria Math" panose="02040503050406030204" pitchFamily="18" charset="0"/>
                          <a:ea typeface="Cambria Math" panose="02040503050406030204" pitchFamily="18" charset="0"/>
                        </a:rPr>
                      </m:ctrlPr>
                    </m:sSubPr>
                    <m:e>
                      <m:r>
                        <m:rPr>
                          <m:sty m:val="p"/>
                        </m:rPr>
                        <a:rPr lang="it-IT" sz="1100" b="0" i="0">
                          <a:latin typeface="Cambria Math" panose="02040503050406030204" pitchFamily="18" charset="0"/>
                          <a:ea typeface="Cambria Math" panose="02040503050406030204" pitchFamily="18" charset="0"/>
                        </a:rPr>
                        <m:t>H</m:t>
                      </m:r>
                    </m:e>
                    <m:sub>
                      <m:r>
                        <m:rPr>
                          <m:sty m:val="p"/>
                        </m:rPr>
                        <a:rPr lang="it-IT" sz="1100" b="0" i="0">
                          <a:latin typeface="Cambria Math" panose="02040503050406030204" pitchFamily="18" charset="0"/>
                          <a:ea typeface="Cambria Math" panose="02040503050406030204" pitchFamily="18" charset="0"/>
                        </a:rPr>
                        <m:t>A</m:t>
                      </m:r>
                    </m:sub>
                  </m:sSub>
                  <m:r>
                    <a:rPr lang="it-IT" sz="1100" b="0" i="0">
                      <a:latin typeface="Cambria Math" panose="02040503050406030204" pitchFamily="18" charset="0"/>
                      <a:ea typeface="Cambria Math" panose="02040503050406030204" pitchFamily="18" charset="0"/>
                    </a:rPr>
                    <m:t>  </m:t>
                  </m:r>
                  <m:sSub>
                    <m:sSubPr>
                      <m:ctrlPr>
                        <a:rPr lang="it-IT" sz="1100" b="0" i="1">
                          <a:solidFill>
                            <a:schemeClr val="tx1"/>
                          </a:solidFill>
                          <a:effectLst/>
                          <a:latin typeface="Cambria Math" panose="02040503050406030204" pitchFamily="18" charset="0"/>
                          <a:ea typeface="+mn-ea"/>
                          <a:cs typeface="+mn-cs"/>
                        </a:rPr>
                      </m:ctrlPr>
                    </m:sSubPr>
                    <m:e>
                      <m:r>
                        <a:rPr lang="it-IT" sz="1100" b="0" i="0">
                          <a:solidFill>
                            <a:schemeClr val="tx1"/>
                          </a:solidFill>
                          <a:effectLst/>
                          <a:latin typeface="Cambria Math" panose="02040503050406030204" pitchFamily="18" charset="0"/>
                          <a:ea typeface="+mn-ea"/>
                          <a:cs typeface="+mn-cs"/>
                        </a:rPr>
                        <m:t>                         </m:t>
                      </m:r>
                      <m:r>
                        <m:rPr>
                          <m:sty m:val="p"/>
                        </m:rPr>
                        <a:rPr lang="it-IT" sz="1100" b="0" i="0">
                          <a:solidFill>
                            <a:schemeClr val="tx1"/>
                          </a:solidFill>
                          <a:effectLst/>
                          <a:latin typeface="Cambria Math" panose="02040503050406030204" pitchFamily="18" charset="0"/>
                          <a:ea typeface="+mn-ea"/>
                          <a:cs typeface="+mn-cs"/>
                        </a:rPr>
                        <m:t>σ</m:t>
                      </m:r>
                      <m:r>
                        <a:rPr lang="it-IT" sz="1100" b="0" i="0">
                          <a:solidFill>
                            <a:schemeClr val="tx1"/>
                          </a:solidFill>
                          <a:effectLst/>
                          <a:latin typeface="Cambria Math" panose="02040503050406030204" pitchFamily="18" charset="0"/>
                          <a:ea typeface="+mn-ea"/>
                          <a:cs typeface="+mn-cs"/>
                        </a:rPr>
                        <m:t>′</m:t>
                      </m:r>
                    </m:e>
                    <m:sub>
                      <m:r>
                        <m:rPr>
                          <m:sty m:val="p"/>
                        </m:rPr>
                        <a:rPr lang="it-IT" sz="1100" b="0" i="0">
                          <a:solidFill>
                            <a:schemeClr val="tx1"/>
                          </a:solidFill>
                          <a:effectLst/>
                          <a:latin typeface="Cambria Math" panose="02040503050406030204" pitchFamily="18" charset="0"/>
                          <a:ea typeface="+mn-ea"/>
                          <a:cs typeface="+mn-cs"/>
                        </a:rPr>
                        <m:t>v</m:t>
                      </m:r>
                      <m:r>
                        <a:rPr lang="it-IT" sz="1100" b="0" i="0">
                          <a:solidFill>
                            <a:schemeClr val="tx1"/>
                          </a:solidFill>
                          <a:effectLst/>
                          <a:latin typeface="Cambria Math" panose="02040503050406030204" pitchFamily="18" charset="0"/>
                          <a:ea typeface="+mn-ea"/>
                          <a:cs typeface="+mn-cs"/>
                        </a:rPr>
                        <m:t>2</m:t>
                      </m:r>
                    </m:sub>
                  </m:sSub>
                  <m:r>
                    <a:rPr lang="it-IT" sz="1100" b="0" i="0">
                      <a:solidFill>
                        <a:schemeClr val="tx1"/>
                      </a:solidFill>
                      <a:effectLst/>
                      <a:latin typeface="Cambria Math" panose="02040503050406030204" pitchFamily="18" charset="0"/>
                      <a:ea typeface="+mn-ea"/>
                      <a:cs typeface="+mn-cs"/>
                    </a:rPr>
                    <m:t>=</m:t>
                  </m:r>
                  <m:sSub>
                    <m:sSubPr>
                      <m:ctrlPr>
                        <a:rPr lang="it-IT" sz="1100" b="0" i="1">
                          <a:solidFill>
                            <a:schemeClr val="tx1"/>
                          </a:solidFill>
                          <a:effectLst/>
                          <a:latin typeface="Cambria Math" panose="02040503050406030204" pitchFamily="18" charset="0"/>
                          <a:ea typeface="+mn-ea"/>
                          <a:cs typeface="+mn-cs"/>
                        </a:rPr>
                      </m:ctrlPr>
                    </m:sSubPr>
                    <m:e>
                      <m:r>
                        <m:rPr>
                          <m:sty m:val="p"/>
                        </m:rPr>
                        <a:rPr lang="el-GR" sz="1100" b="0" i="1">
                          <a:solidFill>
                            <a:schemeClr val="tx1"/>
                          </a:solidFill>
                          <a:effectLst/>
                          <a:latin typeface="Cambria Math" panose="02040503050406030204" pitchFamily="18" charset="0"/>
                          <a:ea typeface="+mn-ea"/>
                          <a:cs typeface="+mn-cs"/>
                        </a:rPr>
                        <m:t>σ</m:t>
                      </m:r>
                    </m:e>
                    <m:sub>
                      <m:r>
                        <m:rPr>
                          <m:sty m:val="p"/>
                        </m:rPr>
                        <a:rPr lang="it-IT" sz="1100" b="0" i="0">
                          <a:solidFill>
                            <a:schemeClr val="tx1"/>
                          </a:solidFill>
                          <a:effectLst/>
                          <a:latin typeface="Cambria Math" panose="02040503050406030204" pitchFamily="18" charset="0"/>
                          <a:ea typeface="+mn-ea"/>
                          <a:cs typeface="+mn-cs"/>
                        </a:rPr>
                        <m:t>v</m:t>
                      </m:r>
                      <m:r>
                        <a:rPr lang="it-IT" sz="1100" b="0" i="0">
                          <a:solidFill>
                            <a:schemeClr val="tx1"/>
                          </a:solidFill>
                          <a:effectLst/>
                          <a:latin typeface="Cambria Math" panose="02040503050406030204" pitchFamily="18" charset="0"/>
                          <a:ea typeface="+mn-ea"/>
                          <a:cs typeface="+mn-cs"/>
                        </a:rPr>
                        <m:t>2</m:t>
                      </m:r>
                    </m:sub>
                  </m:sSub>
                  <m:r>
                    <a:rPr lang="it-IT" sz="1100" b="0" i="0">
                      <a:solidFill>
                        <a:schemeClr val="tx1"/>
                      </a:solidFill>
                      <a:effectLst/>
                      <a:latin typeface="Cambria Math" panose="02040503050406030204" pitchFamily="18" charset="0"/>
                      <a:ea typeface="+mn-ea"/>
                      <a:cs typeface="+mn-cs"/>
                    </a:rPr>
                    <m:t>−</m:t>
                  </m:r>
                  <m:r>
                    <m:rPr>
                      <m:nor/>
                    </m:rPr>
                    <a:rPr lang="it-IT" sz="1100" i="0">
                      <a:solidFill>
                        <a:schemeClr val="tx1"/>
                      </a:solidFill>
                      <a:effectLst/>
                      <a:latin typeface="+mn-lt"/>
                      <a:ea typeface="+mn-ea"/>
                      <a:cs typeface="+mn-cs"/>
                    </a:rPr>
                    <m:t> </m:t>
                  </m:r>
                  <m:sSub>
                    <m:sSubPr>
                      <m:ctrlPr>
                        <a:rPr lang="it-IT" sz="1100" i="1">
                          <a:solidFill>
                            <a:schemeClr val="tx1"/>
                          </a:solidFill>
                          <a:effectLst/>
                          <a:latin typeface="Cambria Math" panose="02040503050406030204" pitchFamily="18" charset="0"/>
                          <a:ea typeface="+mn-ea"/>
                          <a:cs typeface="+mn-cs"/>
                        </a:rPr>
                      </m:ctrlPr>
                    </m:sSubPr>
                    <m:e>
                      <m:r>
                        <m:rPr>
                          <m:sty m:val="p"/>
                        </m:rPr>
                        <a:rPr lang="it-IT" sz="1100" b="0" i="0">
                          <a:solidFill>
                            <a:schemeClr val="tx1"/>
                          </a:solidFill>
                          <a:effectLst/>
                          <a:latin typeface="Cambria Math" panose="02040503050406030204" pitchFamily="18" charset="0"/>
                          <a:ea typeface="+mn-ea"/>
                          <a:cs typeface="+mn-cs"/>
                        </a:rPr>
                        <m:t>u</m:t>
                      </m:r>
                    </m:e>
                    <m:sub>
                      <m:r>
                        <a:rPr lang="it-IT" sz="1100" b="0" i="0">
                          <a:solidFill>
                            <a:schemeClr val="tx1"/>
                          </a:solidFill>
                          <a:effectLst/>
                          <a:latin typeface="Cambria Math" panose="02040503050406030204" pitchFamily="18" charset="0"/>
                          <a:ea typeface="+mn-ea"/>
                          <a:cs typeface="+mn-cs"/>
                        </a:rPr>
                        <m:t>2</m:t>
                      </m:r>
                    </m:sub>
                  </m:sSub>
                </m:oMath>
              </a14:m>
              <a:r>
                <a:rPr lang="it-IT" sz="1100" i="0"/>
                <a:t> =</a:t>
              </a:r>
            </a:p>
          </xdr:txBody>
        </xdr:sp>
      </mc:Choice>
      <mc:Fallback xmlns="">
        <xdr:sp macro="" textlink="">
          <xdr:nvSpPr>
            <xdr:cNvPr id="89" name="CasellaDiTesto 88"/>
            <xdr:cNvSpPr txBox="1"/>
          </xdr:nvSpPr>
          <xdr:spPr>
            <a:xfrm>
              <a:off x="609600" y="22336125"/>
              <a:ext cx="2379562"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r>
                <a:rPr lang="it-IT" sz="1100" b="0" i="0">
                  <a:latin typeface="Cambria Math" panose="02040503050406030204" pitchFamily="18" charset="0"/>
                </a:rPr>
                <a:t>Z=</a:t>
              </a:r>
              <a:r>
                <a:rPr lang="it-IT" sz="1100" b="0" i="0">
                  <a:latin typeface="Cambria Math" panose="02040503050406030204" pitchFamily="18" charset="0"/>
                  <a:ea typeface="Cambria Math" panose="02040503050406030204" pitchFamily="18" charset="0"/>
                </a:rPr>
                <a:t>H_A   </a:t>
              </a:r>
              <a:r>
                <a:rPr lang="it-IT" sz="1100" b="0" i="0">
                  <a:solidFill>
                    <a:schemeClr val="tx1"/>
                  </a:solidFill>
                  <a:effectLst/>
                  <a:latin typeface="Cambria Math" panose="02040503050406030204" pitchFamily="18" charset="0"/>
                  <a:ea typeface="+mn-ea"/>
                  <a:cs typeface="+mn-cs"/>
                </a:rPr>
                <a:t>〖                         σ′〗_v2=</a:t>
              </a:r>
              <a:r>
                <a:rPr lang="el-GR" sz="1100" b="0" i="0">
                  <a:solidFill>
                    <a:schemeClr val="tx1"/>
                  </a:solidFill>
                  <a:effectLst/>
                  <a:latin typeface="Cambria Math" panose="02040503050406030204" pitchFamily="18" charset="0"/>
                  <a:ea typeface="+mn-ea"/>
                  <a:cs typeface="+mn-cs"/>
                </a:rPr>
                <a:t>σ</a:t>
              </a:r>
              <a:r>
                <a:rPr lang="it-IT" sz="1100" b="0" i="0">
                  <a:solidFill>
                    <a:schemeClr val="tx1"/>
                  </a:solidFill>
                  <a:effectLst/>
                  <a:latin typeface="Cambria Math" panose="02040503050406030204" pitchFamily="18" charset="0"/>
                  <a:ea typeface="+mn-ea"/>
                  <a:cs typeface="+mn-cs"/>
                </a:rPr>
                <a:t>_v2−"</a:t>
              </a:r>
              <a:r>
                <a:rPr lang="it-IT" sz="1100" i="0">
                  <a:solidFill>
                    <a:schemeClr val="tx1"/>
                  </a:solidFill>
                  <a:effectLst/>
                  <a:latin typeface="Cambria Math" panose="02040503050406030204" pitchFamily="18" charset="0"/>
                  <a:ea typeface="+mn-ea"/>
                  <a:cs typeface="+mn-cs"/>
                </a:rPr>
                <a:t> " </a:t>
              </a:r>
              <a:r>
                <a:rPr lang="it-IT" sz="1100" b="0" i="0">
                  <a:solidFill>
                    <a:schemeClr val="tx1"/>
                  </a:solidFill>
                  <a:effectLst/>
                  <a:latin typeface="Cambria Math" panose="02040503050406030204" pitchFamily="18" charset="0"/>
                  <a:ea typeface="+mn-ea"/>
                  <a:cs typeface="+mn-cs"/>
                </a:rPr>
                <a:t>u_2</a:t>
              </a:r>
              <a:r>
                <a:rPr lang="it-IT" sz="1100" i="0"/>
                <a:t> =</a:t>
              </a:r>
            </a:p>
          </xdr:txBody>
        </xdr:sp>
      </mc:Fallback>
    </mc:AlternateContent>
    <xdr:clientData/>
  </xdr:oneCellAnchor>
  <xdr:oneCellAnchor>
    <xdr:from>
      <xdr:col>1</xdr:col>
      <xdr:colOff>0</xdr:colOff>
      <xdr:row>113</xdr:row>
      <xdr:rowOff>9525</xdr:rowOff>
    </xdr:from>
    <xdr:ext cx="2691058" cy="172227"/>
    <mc:AlternateContent xmlns:mc="http://schemas.openxmlformats.org/markup-compatibility/2006" xmlns:a14="http://schemas.microsoft.com/office/drawing/2010/main">
      <mc:Choice Requires="a14">
        <xdr:sp macro="" textlink="">
          <xdr:nvSpPr>
            <xdr:cNvPr id="90" name="CasellaDiTesto 89"/>
            <xdr:cNvSpPr txBox="1"/>
          </xdr:nvSpPr>
          <xdr:spPr>
            <a:xfrm>
              <a:off x="609600" y="22726650"/>
              <a:ext cx="2691058"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14:m>
                <m:oMath xmlns:m="http://schemas.openxmlformats.org/officeDocument/2006/math">
                  <m:r>
                    <m:rPr>
                      <m:sty m:val="p"/>
                    </m:rPr>
                    <a:rPr lang="it-IT" sz="1100" b="0" i="0">
                      <a:latin typeface="Cambria Math" panose="02040503050406030204" pitchFamily="18" charset="0"/>
                    </a:rPr>
                    <m:t>Z</m:t>
                  </m:r>
                  <m:r>
                    <a:rPr lang="it-IT" sz="1100" b="0" i="0">
                      <a:latin typeface="Cambria Math" panose="02040503050406030204" pitchFamily="18" charset="0"/>
                    </a:rPr>
                    <m:t>=</m:t>
                  </m:r>
                  <m:r>
                    <m:rPr>
                      <m:sty m:val="p"/>
                    </m:rPr>
                    <a:rPr lang="it-IT" sz="1100" b="0" i="0">
                      <a:latin typeface="Cambria Math" panose="02040503050406030204" pitchFamily="18" charset="0"/>
                    </a:rPr>
                    <m:t>L</m:t>
                  </m:r>
                  <m:r>
                    <a:rPr lang="it-IT" sz="1100" b="0" i="0">
                      <a:latin typeface="Cambria Math" panose="02040503050406030204" pitchFamily="18" charset="0"/>
                      <a:ea typeface="Cambria Math" panose="02040503050406030204" pitchFamily="18" charset="0"/>
                    </a:rPr>
                    <m:t>  </m:t>
                  </m:r>
                  <m:sSub>
                    <m:sSubPr>
                      <m:ctrlPr>
                        <a:rPr lang="it-IT" sz="1100" b="0" i="1">
                          <a:solidFill>
                            <a:schemeClr val="tx1"/>
                          </a:solidFill>
                          <a:effectLst/>
                          <a:latin typeface="Cambria Math" panose="02040503050406030204" pitchFamily="18" charset="0"/>
                          <a:ea typeface="+mn-ea"/>
                          <a:cs typeface="+mn-cs"/>
                        </a:rPr>
                      </m:ctrlPr>
                    </m:sSubPr>
                    <m:e>
                      <m:r>
                        <a:rPr lang="it-IT" sz="1100" b="0" i="0">
                          <a:solidFill>
                            <a:schemeClr val="tx1"/>
                          </a:solidFill>
                          <a:effectLst/>
                          <a:latin typeface="Cambria Math" panose="02040503050406030204" pitchFamily="18" charset="0"/>
                          <a:ea typeface="+mn-ea"/>
                          <a:cs typeface="+mn-cs"/>
                        </a:rPr>
                        <m:t>                             </m:t>
                      </m:r>
                      <m:r>
                        <m:rPr>
                          <m:sty m:val="p"/>
                        </m:rPr>
                        <a:rPr lang="it-IT" sz="1100" b="0" i="0">
                          <a:solidFill>
                            <a:schemeClr val="tx1"/>
                          </a:solidFill>
                          <a:effectLst/>
                          <a:latin typeface="Cambria Math" panose="02040503050406030204" pitchFamily="18" charset="0"/>
                          <a:ea typeface="+mn-ea"/>
                          <a:cs typeface="+mn-cs"/>
                        </a:rPr>
                        <m:t>σ</m:t>
                      </m:r>
                      <m:r>
                        <a:rPr lang="it-IT" sz="1100" b="0" i="0">
                          <a:solidFill>
                            <a:schemeClr val="tx1"/>
                          </a:solidFill>
                          <a:effectLst/>
                          <a:latin typeface="Cambria Math" panose="02040503050406030204" pitchFamily="18" charset="0"/>
                          <a:ea typeface="+mn-ea"/>
                          <a:cs typeface="+mn-cs"/>
                        </a:rPr>
                        <m:t>′</m:t>
                      </m:r>
                    </m:e>
                    <m:sub>
                      <m:r>
                        <m:rPr>
                          <m:sty m:val="p"/>
                        </m:rPr>
                        <a:rPr lang="it-IT" sz="1100" b="0" i="0">
                          <a:solidFill>
                            <a:schemeClr val="tx1"/>
                          </a:solidFill>
                          <a:effectLst/>
                          <a:latin typeface="Cambria Math" panose="02040503050406030204" pitchFamily="18" charset="0"/>
                          <a:ea typeface="+mn-ea"/>
                          <a:cs typeface="+mn-cs"/>
                        </a:rPr>
                        <m:t>v</m:t>
                      </m:r>
                      <m:r>
                        <a:rPr lang="it-IT" sz="1100" b="0" i="0">
                          <a:solidFill>
                            <a:schemeClr val="tx1"/>
                          </a:solidFill>
                          <a:effectLst/>
                          <a:latin typeface="Cambria Math" panose="02040503050406030204" pitchFamily="18" charset="0"/>
                          <a:ea typeface="+mn-ea"/>
                          <a:cs typeface="+mn-cs"/>
                        </a:rPr>
                        <m:t>4</m:t>
                      </m:r>
                      <m:r>
                        <m:rPr>
                          <m:sty m:val="p"/>
                        </m:rPr>
                        <a:rPr lang="it-IT" sz="1100" b="0" i="0">
                          <a:solidFill>
                            <a:schemeClr val="tx1"/>
                          </a:solidFill>
                          <a:effectLst/>
                          <a:latin typeface="Cambria Math" panose="02040503050406030204" pitchFamily="18" charset="0"/>
                          <a:ea typeface="+mn-ea"/>
                          <a:cs typeface="+mn-cs"/>
                        </a:rPr>
                        <m:t>m</m:t>
                      </m:r>
                    </m:sub>
                  </m:sSub>
                  <m:r>
                    <a:rPr lang="it-IT" sz="1100" b="0" i="0">
                      <a:solidFill>
                        <a:schemeClr val="tx1"/>
                      </a:solidFill>
                      <a:effectLst/>
                      <a:latin typeface="Cambria Math" panose="02040503050406030204" pitchFamily="18" charset="0"/>
                      <a:ea typeface="+mn-ea"/>
                      <a:cs typeface="+mn-cs"/>
                    </a:rPr>
                    <m:t>=</m:t>
                  </m:r>
                  <m:sSub>
                    <m:sSubPr>
                      <m:ctrlPr>
                        <a:rPr lang="it-IT" sz="1100" b="0" i="1">
                          <a:solidFill>
                            <a:schemeClr val="tx1"/>
                          </a:solidFill>
                          <a:effectLst/>
                          <a:latin typeface="Cambria Math" panose="02040503050406030204" pitchFamily="18" charset="0"/>
                          <a:ea typeface="+mn-ea"/>
                          <a:cs typeface="+mn-cs"/>
                        </a:rPr>
                      </m:ctrlPr>
                    </m:sSubPr>
                    <m:e>
                      <m:r>
                        <m:rPr>
                          <m:sty m:val="p"/>
                        </m:rPr>
                        <a:rPr lang="el-GR" sz="1100" b="0" i="1">
                          <a:solidFill>
                            <a:schemeClr val="tx1"/>
                          </a:solidFill>
                          <a:effectLst/>
                          <a:latin typeface="Cambria Math" panose="02040503050406030204" pitchFamily="18" charset="0"/>
                          <a:ea typeface="+mn-ea"/>
                          <a:cs typeface="+mn-cs"/>
                        </a:rPr>
                        <m:t>σ</m:t>
                      </m:r>
                    </m:e>
                    <m:sub>
                      <m:r>
                        <m:rPr>
                          <m:sty m:val="p"/>
                        </m:rPr>
                        <a:rPr lang="it-IT" sz="1100" b="0" i="0">
                          <a:solidFill>
                            <a:schemeClr val="tx1"/>
                          </a:solidFill>
                          <a:effectLst/>
                          <a:latin typeface="Cambria Math" panose="02040503050406030204" pitchFamily="18" charset="0"/>
                          <a:ea typeface="+mn-ea"/>
                          <a:cs typeface="+mn-cs"/>
                        </a:rPr>
                        <m:t>v</m:t>
                      </m:r>
                      <m:r>
                        <a:rPr lang="it-IT" sz="1100" b="0" i="0">
                          <a:solidFill>
                            <a:schemeClr val="tx1"/>
                          </a:solidFill>
                          <a:effectLst/>
                          <a:latin typeface="Cambria Math" panose="02040503050406030204" pitchFamily="18" charset="0"/>
                          <a:ea typeface="+mn-ea"/>
                          <a:cs typeface="+mn-cs"/>
                        </a:rPr>
                        <m:t>4</m:t>
                      </m:r>
                      <m:r>
                        <m:rPr>
                          <m:sty m:val="p"/>
                        </m:rPr>
                        <a:rPr lang="it-IT" sz="1100" b="0" i="0">
                          <a:solidFill>
                            <a:schemeClr val="tx1"/>
                          </a:solidFill>
                          <a:effectLst/>
                          <a:latin typeface="Cambria Math" panose="02040503050406030204" pitchFamily="18" charset="0"/>
                          <a:ea typeface="+mn-ea"/>
                          <a:cs typeface="+mn-cs"/>
                        </a:rPr>
                        <m:t>m</m:t>
                      </m:r>
                    </m:sub>
                  </m:sSub>
                  <m:r>
                    <a:rPr lang="it-IT" sz="1100" b="0" i="0">
                      <a:solidFill>
                        <a:schemeClr val="tx1"/>
                      </a:solidFill>
                      <a:effectLst/>
                      <a:latin typeface="Cambria Math" panose="02040503050406030204" pitchFamily="18" charset="0"/>
                      <a:ea typeface="+mn-ea"/>
                      <a:cs typeface="+mn-cs"/>
                    </a:rPr>
                    <m:t>−</m:t>
                  </m:r>
                  <m:r>
                    <m:rPr>
                      <m:nor/>
                    </m:rPr>
                    <a:rPr lang="it-IT" sz="1100" i="0">
                      <a:solidFill>
                        <a:schemeClr val="tx1"/>
                      </a:solidFill>
                      <a:effectLst/>
                      <a:latin typeface="+mn-lt"/>
                      <a:ea typeface="+mn-ea"/>
                      <a:cs typeface="+mn-cs"/>
                    </a:rPr>
                    <m:t> </m:t>
                  </m:r>
                  <m:sSub>
                    <m:sSubPr>
                      <m:ctrlPr>
                        <a:rPr lang="it-IT" sz="1100" i="1">
                          <a:solidFill>
                            <a:schemeClr val="tx1"/>
                          </a:solidFill>
                          <a:effectLst/>
                          <a:latin typeface="Cambria Math" panose="02040503050406030204" pitchFamily="18" charset="0"/>
                          <a:ea typeface="+mn-ea"/>
                          <a:cs typeface="+mn-cs"/>
                        </a:rPr>
                      </m:ctrlPr>
                    </m:sSubPr>
                    <m:e>
                      <m:r>
                        <m:rPr>
                          <m:sty m:val="p"/>
                        </m:rPr>
                        <a:rPr lang="it-IT" sz="1100" b="0" i="0">
                          <a:solidFill>
                            <a:schemeClr val="tx1"/>
                          </a:solidFill>
                          <a:effectLst/>
                          <a:latin typeface="Cambria Math" panose="02040503050406030204" pitchFamily="18" charset="0"/>
                          <a:ea typeface="+mn-ea"/>
                          <a:cs typeface="+mn-cs"/>
                        </a:rPr>
                        <m:t>u</m:t>
                      </m:r>
                    </m:e>
                    <m:sub>
                      <m:r>
                        <a:rPr lang="it-IT" sz="1100" b="0" i="0">
                          <a:solidFill>
                            <a:schemeClr val="tx1"/>
                          </a:solidFill>
                          <a:effectLst/>
                          <a:latin typeface="Cambria Math" panose="02040503050406030204" pitchFamily="18" charset="0"/>
                          <a:ea typeface="+mn-ea"/>
                          <a:cs typeface="+mn-cs"/>
                        </a:rPr>
                        <m:t>4</m:t>
                      </m:r>
                      <m:r>
                        <m:rPr>
                          <m:sty m:val="p"/>
                        </m:rPr>
                        <a:rPr lang="it-IT" sz="1100" b="0" i="0">
                          <a:solidFill>
                            <a:schemeClr val="tx1"/>
                          </a:solidFill>
                          <a:effectLst/>
                          <a:latin typeface="Cambria Math" panose="02040503050406030204" pitchFamily="18" charset="0"/>
                          <a:ea typeface="+mn-ea"/>
                          <a:cs typeface="+mn-cs"/>
                        </a:rPr>
                        <m:t>m</m:t>
                      </m:r>
                    </m:sub>
                  </m:sSub>
                </m:oMath>
              </a14:m>
              <a:r>
                <a:rPr lang="it-IT" sz="1100" i="0"/>
                <a:t> =</a:t>
              </a:r>
            </a:p>
          </xdr:txBody>
        </xdr:sp>
      </mc:Choice>
      <mc:Fallback xmlns="">
        <xdr:sp macro="" textlink="">
          <xdr:nvSpPr>
            <xdr:cNvPr id="90" name="CasellaDiTesto 89"/>
            <xdr:cNvSpPr txBox="1"/>
          </xdr:nvSpPr>
          <xdr:spPr>
            <a:xfrm>
              <a:off x="609600" y="22726650"/>
              <a:ext cx="2691058"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r>
                <a:rPr lang="it-IT" sz="1100" b="0" i="0">
                  <a:latin typeface="Cambria Math" panose="02040503050406030204" pitchFamily="18" charset="0"/>
                </a:rPr>
                <a:t>Z=L</a:t>
              </a:r>
              <a:r>
                <a:rPr lang="it-IT" sz="1100" b="0" i="0">
                  <a:latin typeface="Cambria Math" panose="02040503050406030204" pitchFamily="18" charset="0"/>
                  <a:ea typeface="Cambria Math" panose="02040503050406030204" pitchFamily="18" charset="0"/>
                </a:rPr>
                <a:t>  </a:t>
              </a:r>
              <a:r>
                <a:rPr lang="it-IT" sz="1100" b="0" i="0">
                  <a:solidFill>
                    <a:schemeClr val="tx1"/>
                  </a:solidFill>
                  <a:effectLst/>
                  <a:latin typeface="Cambria Math" panose="02040503050406030204" pitchFamily="18" charset="0"/>
                  <a:ea typeface="+mn-ea"/>
                  <a:cs typeface="+mn-cs"/>
                </a:rPr>
                <a:t>〖                             σ′〗_v4m=</a:t>
              </a:r>
              <a:r>
                <a:rPr lang="el-GR" sz="1100" b="0" i="0">
                  <a:solidFill>
                    <a:schemeClr val="tx1"/>
                  </a:solidFill>
                  <a:effectLst/>
                  <a:latin typeface="Cambria Math" panose="02040503050406030204" pitchFamily="18" charset="0"/>
                  <a:ea typeface="+mn-ea"/>
                  <a:cs typeface="+mn-cs"/>
                </a:rPr>
                <a:t>σ</a:t>
              </a:r>
              <a:r>
                <a:rPr lang="it-IT" sz="1100" b="0" i="0">
                  <a:solidFill>
                    <a:schemeClr val="tx1"/>
                  </a:solidFill>
                  <a:effectLst/>
                  <a:latin typeface="Cambria Math" panose="02040503050406030204" pitchFamily="18" charset="0"/>
                  <a:ea typeface="+mn-ea"/>
                  <a:cs typeface="+mn-cs"/>
                </a:rPr>
                <a:t>_v4m−"</a:t>
              </a:r>
              <a:r>
                <a:rPr lang="it-IT" sz="1100" i="0">
                  <a:solidFill>
                    <a:schemeClr val="tx1"/>
                  </a:solidFill>
                  <a:effectLst/>
                  <a:latin typeface="Cambria Math" panose="02040503050406030204" pitchFamily="18" charset="0"/>
                  <a:ea typeface="+mn-ea"/>
                  <a:cs typeface="+mn-cs"/>
                </a:rPr>
                <a:t> " </a:t>
              </a:r>
              <a:r>
                <a:rPr lang="it-IT" sz="1100" b="0" i="0">
                  <a:solidFill>
                    <a:schemeClr val="tx1"/>
                  </a:solidFill>
                  <a:effectLst/>
                  <a:latin typeface="Cambria Math" panose="02040503050406030204" pitchFamily="18" charset="0"/>
                  <a:ea typeface="+mn-ea"/>
                  <a:cs typeface="+mn-cs"/>
                </a:rPr>
                <a:t>u_4m</a:t>
              </a:r>
              <a:r>
                <a:rPr lang="it-IT" sz="1100" i="0"/>
                <a:t> =</a:t>
              </a:r>
            </a:p>
          </xdr:txBody>
        </xdr:sp>
      </mc:Fallback>
    </mc:AlternateContent>
    <xdr:clientData/>
  </xdr:oneCellAnchor>
  <xdr:oneCellAnchor>
    <xdr:from>
      <xdr:col>1</xdr:col>
      <xdr:colOff>0</xdr:colOff>
      <xdr:row>112</xdr:row>
      <xdr:rowOff>28575</xdr:rowOff>
    </xdr:from>
    <xdr:ext cx="2658292" cy="172227"/>
    <mc:AlternateContent xmlns:mc="http://schemas.openxmlformats.org/markup-compatibility/2006" xmlns:a14="http://schemas.microsoft.com/office/drawing/2010/main">
      <mc:Choice Requires="a14">
        <xdr:sp macro="" textlink="">
          <xdr:nvSpPr>
            <xdr:cNvPr id="91" name="CasellaDiTesto 90"/>
            <xdr:cNvSpPr txBox="1"/>
          </xdr:nvSpPr>
          <xdr:spPr>
            <a:xfrm>
              <a:off x="609600" y="22555200"/>
              <a:ext cx="2658292"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14:m>
                <m:oMath xmlns:m="http://schemas.openxmlformats.org/officeDocument/2006/math">
                  <m:r>
                    <m:rPr>
                      <m:sty m:val="p"/>
                    </m:rPr>
                    <a:rPr lang="it-IT" sz="1100" b="0" i="0">
                      <a:latin typeface="Cambria Math" panose="02040503050406030204" pitchFamily="18" charset="0"/>
                    </a:rPr>
                    <m:t>Z</m:t>
                  </m:r>
                  <m:r>
                    <a:rPr lang="it-IT" sz="1100" b="0" i="0">
                      <a:latin typeface="Cambria Math" panose="02040503050406030204" pitchFamily="18" charset="0"/>
                    </a:rPr>
                    <m:t>=</m:t>
                  </m:r>
                  <m:sSub>
                    <m:sSubPr>
                      <m:ctrlPr>
                        <a:rPr lang="it-IT" sz="1100" b="0" i="1">
                          <a:latin typeface="Cambria Math" panose="02040503050406030204" pitchFamily="18" charset="0"/>
                        </a:rPr>
                      </m:ctrlPr>
                    </m:sSubPr>
                    <m:e>
                      <m:r>
                        <m:rPr>
                          <m:sty m:val="p"/>
                        </m:rPr>
                        <a:rPr lang="it-IT" sz="1100" b="0" i="0">
                          <a:latin typeface="Cambria Math" panose="02040503050406030204" pitchFamily="18" charset="0"/>
                        </a:rPr>
                        <m:t>H</m:t>
                      </m:r>
                    </m:e>
                    <m:sub>
                      <m:r>
                        <m:rPr>
                          <m:sty m:val="p"/>
                        </m:rPr>
                        <a:rPr lang="it-IT" sz="1100" b="0" i="0">
                          <a:latin typeface="Cambria Math" panose="02040503050406030204" pitchFamily="18" charset="0"/>
                        </a:rPr>
                        <m:t>d</m:t>
                      </m:r>
                    </m:sub>
                  </m:sSub>
                  <m:r>
                    <a:rPr lang="it-IT" sz="1100" b="0" i="0">
                      <a:latin typeface="Cambria Math" panose="02040503050406030204" pitchFamily="18" charset="0"/>
                      <a:ea typeface="Cambria Math" panose="02040503050406030204" pitchFamily="18" charset="0"/>
                    </a:rPr>
                    <m:t>  </m:t>
                  </m:r>
                  <m:sSub>
                    <m:sSubPr>
                      <m:ctrlPr>
                        <a:rPr lang="it-IT" sz="1100" b="0" i="1">
                          <a:solidFill>
                            <a:schemeClr val="tx1"/>
                          </a:solidFill>
                          <a:effectLst/>
                          <a:latin typeface="Cambria Math" panose="02040503050406030204" pitchFamily="18" charset="0"/>
                          <a:ea typeface="+mn-ea"/>
                          <a:cs typeface="+mn-cs"/>
                        </a:rPr>
                      </m:ctrlPr>
                    </m:sSubPr>
                    <m:e>
                      <m:r>
                        <a:rPr lang="it-IT" sz="1100" b="0" i="0">
                          <a:solidFill>
                            <a:schemeClr val="tx1"/>
                          </a:solidFill>
                          <a:effectLst/>
                          <a:latin typeface="Cambria Math" panose="02040503050406030204" pitchFamily="18" charset="0"/>
                          <a:ea typeface="+mn-ea"/>
                          <a:cs typeface="+mn-cs"/>
                        </a:rPr>
                        <m:t>                         </m:t>
                      </m:r>
                      <m:r>
                        <m:rPr>
                          <m:sty m:val="p"/>
                        </m:rPr>
                        <a:rPr lang="it-IT" sz="1100" b="0" i="0">
                          <a:solidFill>
                            <a:schemeClr val="tx1"/>
                          </a:solidFill>
                          <a:effectLst/>
                          <a:latin typeface="Cambria Math" panose="02040503050406030204" pitchFamily="18" charset="0"/>
                          <a:ea typeface="+mn-ea"/>
                          <a:cs typeface="+mn-cs"/>
                        </a:rPr>
                        <m:t>σ</m:t>
                      </m:r>
                      <m:r>
                        <a:rPr lang="it-IT" sz="1100" b="0" i="0">
                          <a:solidFill>
                            <a:schemeClr val="tx1"/>
                          </a:solidFill>
                          <a:effectLst/>
                          <a:latin typeface="Cambria Math" panose="02040503050406030204" pitchFamily="18" charset="0"/>
                          <a:ea typeface="+mn-ea"/>
                          <a:cs typeface="+mn-cs"/>
                        </a:rPr>
                        <m:t>′</m:t>
                      </m:r>
                    </m:e>
                    <m:sub>
                      <m:r>
                        <m:rPr>
                          <m:sty m:val="p"/>
                        </m:rPr>
                        <a:rPr lang="it-IT" sz="1100" b="0" i="0">
                          <a:solidFill>
                            <a:schemeClr val="tx1"/>
                          </a:solidFill>
                          <a:effectLst/>
                          <a:latin typeface="Cambria Math" panose="02040503050406030204" pitchFamily="18" charset="0"/>
                          <a:ea typeface="+mn-ea"/>
                          <a:cs typeface="+mn-cs"/>
                        </a:rPr>
                        <m:t>v</m:t>
                      </m:r>
                      <m:r>
                        <a:rPr lang="it-IT" sz="1100" b="0" i="0">
                          <a:solidFill>
                            <a:schemeClr val="tx1"/>
                          </a:solidFill>
                          <a:effectLst/>
                          <a:latin typeface="Cambria Math" panose="02040503050406030204" pitchFamily="18" charset="0"/>
                          <a:ea typeface="+mn-ea"/>
                          <a:cs typeface="+mn-cs"/>
                        </a:rPr>
                        <m:t>3</m:t>
                      </m:r>
                      <m:r>
                        <m:rPr>
                          <m:sty m:val="p"/>
                        </m:rPr>
                        <a:rPr lang="it-IT" sz="1100" b="0" i="0">
                          <a:solidFill>
                            <a:schemeClr val="tx1"/>
                          </a:solidFill>
                          <a:effectLst/>
                          <a:latin typeface="Cambria Math" panose="02040503050406030204" pitchFamily="18" charset="0"/>
                          <a:ea typeface="+mn-ea"/>
                          <a:cs typeface="+mn-cs"/>
                        </a:rPr>
                        <m:t>m</m:t>
                      </m:r>
                    </m:sub>
                  </m:sSub>
                  <m:r>
                    <a:rPr lang="it-IT" sz="1100" b="0" i="0">
                      <a:solidFill>
                        <a:schemeClr val="tx1"/>
                      </a:solidFill>
                      <a:effectLst/>
                      <a:latin typeface="Cambria Math" panose="02040503050406030204" pitchFamily="18" charset="0"/>
                      <a:ea typeface="+mn-ea"/>
                      <a:cs typeface="+mn-cs"/>
                    </a:rPr>
                    <m:t>=</m:t>
                  </m:r>
                  <m:sSub>
                    <m:sSubPr>
                      <m:ctrlPr>
                        <a:rPr lang="it-IT" sz="1100" b="0" i="1">
                          <a:solidFill>
                            <a:schemeClr val="tx1"/>
                          </a:solidFill>
                          <a:effectLst/>
                          <a:latin typeface="Cambria Math" panose="02040503050406030204" pitchFamily="18" charset="0"/>
                          <a:ea typeface="+mn-ea"/>
                          <a:cs typeface="+mn-cs"/>
                        </a:rPr>
                      </m:ctrlPr>
                    </m:sSubPr>
                    <m:e>
                      <m:r>
                        <m:rPr>
                          <m:sty m:val="p"/>
                        </m:rPr>
                        <a:rPr lang="el-GR" sz="1100" b="0" i="1">
                          <a:solidFill>
                            <a:schemeClr val="tx1"/>
                          </a:solidFill>
                          <a:effectLst/>
                          <a:latin typeface="Cambria Math" panose="02040503050406030204" pitchFamily="18" charset="0"/>
                          <a:ea typeface="+mn-ea"/>
                          <a:cs typeface="+mn-cs"/>
                        </a:rPr>
                        <m:t>σ</m:t>
                      </m:r>
                    </m:e>
                    <m:sub>
                      <m:r>
                        <m:rPr>
                          <m:sty m:val="p"/>
                        </m:rPr>
                        <a:rPr lang="it-IT" sz="1100" b="0" i="0">
                          <a:solidFill>
                            <a:schemeClr val="tx1"/>
                          </a:solidFill>
                          <a:effectLst/>
                          <a:latin typeface="Cambria Math" panose="02040503050406030204" pitchFamily="18" charset="0"/>
                          <a:ea typeface="+mn-ea"/>
                          <a:cs typeface="+mn-cs"/>
                        </a:rPr>
                        <m:t>v</m:t>
                      </m:r>
                      <m:r>
                        <a:rPr lang="it-IT" sz="1100" b="0" i="0">
                          <a:solidFill>
                            <a:schemeClr val="tx1"/>
                          </a:solidFill>
                          <a:effectLst/>
                          <a:latin typeface="Cambria Math" panose="02040503050406030204" pitchFamily="18" charset="0"/>
                          <a:ea typeface="+mn-ea"/>
                          <a:cs typeface="+mn-cs"/>
                        </a:rPr>
                        <m:t>3</m:t>
                      </m:r>
                      <m:r>
                        <m:rPr>
                          <m:sty m:val="p"/>
                        </m:rPr>
                        <a:rPr lang="it-IT" sz="1100" b="0" i="0">
                          <a:solidFill>
                            <a:schemeClr val="tx1"/>
                          </a:solidFill>
                          <a:effectLst/>
                          <a:latin typeface="Cambria Math" panose="02040503050406030204" pitchFamily="18" charset="0"/>
                          <a:ea typeface="+mn-ea"/>
                          <a:cs typeface="+mn-cs"/>
                        </a:rPr>
                        <m:t>m</m:t>
                      </m:r>
                    </m:sub>
                  </m:sSub>
                  <m:r>
                    <a:rPr lang="it-IT" sz="1100" b="0" i="0">
                      <a:solidFill>
                        <a:schemeClr val="tx1"/>
                      </a:solidFill>
                      <a:effectLst/>
                      <a:latin typeface="Cambria Math" panose="02040503050406030204" pitchFamily="18" charset="0"/>
                      <a:ea typeface="+mn-ea"/>
                      <a:cs typeface="+mn-cs"/>
                    </a:rPr>
                    <m:t>−</m:t>
                  </m:r>
                  <m:r>
                    <m:rPr>
                      <m:nor/>
                    </m:rPr>
                    <a:rPr lang="it-IT" sz="1100" i="0">
                      <a:solidFill>
                        <a:schemeClr val="tx1"/>
                      </a:solidFill>
                      <a:effectLst/>
                      <a:latin typeface="+mn-lt"/>
                      <a:ea typeface="+mn-ea"/>
                      <a:cs typeface="+mn-cs"/>
                    </a:rPr>
                    <m:t> </m:t>
                  </m:r>
                  <m:sSub>
                    <m:sSubPr>
                      <m:ctrlPr>
                        <a:rPr lang="it-IT" sz="1100" i="1">
                          <a:solidFill>
                            <a:schemeClr val="tx1"/>
                          </a:solidFill>
                          <a:effectLst/>
                          <a:latin typeface="Cambria Math" panose="02040503050406030204" pitchFamily="18" charset="0"/>
                          <a:ea typeface="+mn-ea"/>
                          <a:cs typeface="+mn-cs"/>
                        </a:rPr>
                      </m:ctrlPr>
                    </m:sSubPr>
                    <m:e>
                      <m:r>
                        <m:rPr>
                          <m:sty m:val="p"/>
                        </m:rPr>
                        <a:rPr lang="it-IT" sz="1100" b="0" i="0">
                          <a:solidFill>
                            <a:schemeClr val="tx1"/>
                          </a:solidFill>
                          <a:effectLst/>
                          <a:latin typeface="Cambria Math" panose="02040503050406030204" pitchFamily="18" charset="0"/>
                          <a:ea typeface="+mn-ea"/>
                          <a:cs typeface="+mn-cs"/>
                        </a:rPr>
                        <m:t>u</m:t>
                      </m:r>
                    </m:e>
                    <m:sub>
                      <m:r>
                        <a:rPr lang="it-IT" sz="1100" b="0" i="0">
                          <a:solidFill>
                            <a:schemeClr val="tx1"/>
                          </a:solidFill>
                          <a:effectLst/>
                          <a:latin typeface="Cambria Math" panose="02040503050406030204" pitchFamily="18" charset="0"/>
                          <a:ea typeface="+mn-ea"/>
                          <a:cs typeface="+mn-cs"/>
                        </a:rPr>
                        <m:t>3</m:t>
                      </m:r>
                      <m:r>
                        <m:rPr>
                          <m:sty m:val="p"/>
                        </m:rPr>
                        <a:rPr lang="it-IT" sz="1100" b="0" i="0">
                          <a:solidFill>
                            <a:schemeClr val="tx1"/>
                          </a:solidFill>
                          <a:effectLst/>
                          <a:latin typeface="Cambria Math" panose="02040503050406030204" pitchFamily="18" charset="0"/>
                          <a:ea typeface="+mn-ea"/>
                          <a:cs typeface="+mn-cs"/>
                        </a:rPr>
                        <m:t>m</m:t>
                      </m:r>
                    </m:sub>
                  </m:sSub>
                </m:oMath>
              </a14:m>
              <a:r>
                <a:rPr lang="it-IT" sz="1100" i="0"/>
                <a:t> =</a:t>
              </a:r>
            </a:p>
          </xdr:txBody>
        </xdr:sp>
      </mc:Choice>
      <mc:Fallback xmlns="">
        <xdr:sp macro="" textlink="">
          <xdr:nvSpPr>
            <xdr:cNvPr id="91" name="CasellaDiTesto 90"/>
            <xdr:cNvSpPr txBox="1"/>
          </xdr:nvSpPr>
          <xdr:spPr>
            <a:xfrm>
              <a:off x="609600" y="22555200"/>
              <a:ext cx="2658292"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r>
                <a:rPr lang="it-IT" sz="1100" b="0" i="0">
                  <a:latin typeface="Cambria Math" panose="02040503050406030204" pitchFamily="18" charset="0"/>
                </a:rPr>
                <a:t>Z=H_d</a:t>
              </a:r>
              <a:r>
                <a:rPr lang="it-IT" sz="1100" b="0" i="0">
                  <a:latin typeface="Cambria Math" panose="02040503050406030204" pitchFamily="18" charset="0"/>
                  <a:ea typeface="Cambria Math" panose="02040503050406030204" pitchFamily="18" charset="0"/>
                </a:rPr>
                <a:t>   </a:t>
              </a:r>
              <a:r>
                <a:rPr lang="it-IT" sz="1100" b="0" i="0">
                  <a:solidFill>
                    <a:schemeClr val="tx1"/>
                  </a:solidFill>
                  <a:effectLst/>
                  <a:latin typeface="Cambria Math" panose="02040503050406030204" pitchFamily="18" charset="0"/>
                  <a:ea typeface="+mn-ea"/>
                  <a:cs typeface="+mn-cs"/>
                </a:rPr>
                <a:t>〖                         σ′〗_v3m=</a:t>
              </a:r>
              <a:r>
                <a:rPr lang="el-GR" sz="1100" b="0" i="0">
                  <a:solidFill>
                    <a:schemeClr val="tx1"/>
                  </a:solidFill>
                  <a:effectLst/>
                  <a:latin typeface="Cambria Math" panose="02040503050406030204" pitchFamily="18" charset="0"/>
                  <a:ea typeface="+mn-ea"/>
                  <a:cs typeface="+mn-cs"/>
                </a:rPr>
                <a:t>σ</a:t>
              </a:r>
              <a:r>
                <a:rPr lang="it-IT" sz="1100" b="0" i="0">
                  <a:solidFill>
                    <a:schemeClr val="tx1"/>
                  </a:solidFill>
                  <a:effectLst/>
                  <a:latin typeface="Cambria Math" panose="02040503050406030204" pitchFamily="18" charset="0"/>
                  <a:ea typeface="+mn-ea"/>
                  <a:cs typeface="+mn-cs"/>
                </a:rPr>
                <a:t>_v3m−"</a:t>
              </a:r>
              <a:r>
                <a:rPr lang="it-IT" sz="1100" i="0">
                  <a:solidFill>
                    <a:schemeClr val="tx1"/>
                  </a:solidFill>
                  <a:effectLst/>
                  <a:latin typeface="Cambria Math" panose="02040503050406030204" pitchFamily="18" charset="0"/>
                  <a:ea typeface="+mn-ea"/>
                  <a:cs typeface="+mn-cs"/>
                </a:rPr>
                <a:t> " </a:t>
              </a:r>
              <a:r>
                <a:rPr lang="it-IT" sz="1100" b="0" i="0">
                  <a:solidFill>
                    <a:schemeClr val="tx1"/>
                  </a:solidFill>
                  <a:effectLst/>
                  <a:latin typeface="Cambria Math" panose="02040503050406030204" pitchFamily="18" charset="0"/>
                  <a:ea typeface="+mn-ea"/>
                  <a:cs typeface="+mn-cs"/>
                </a:rPr>
                <a:t>u_3m</a:t>
              </a:r>
              <a:r>
                <a:rPr lang="it-IT" sz="1100" i="0"/>
                <a:t> =</a:t>
              </a:r>
            </a:p>
          </xdr:txBody>
        </xdr:sp>
      </mc:Fallback>
    </mc:AlternateContent>
    <xdr:clientData/>
  </xdr:oneCellAnchor>
  <xdr:oneCellAnchor>
    <xdr:from>
      <xdr:col>0</xdr:col>
      <xdr:colOff>590550</xdr:colOff>
      <xdr:row>117</xdr:row>
      <xdr:rowOff>9525</xdr:rowOff>
    </xdr:from>
    <xdr:ext cx="2645661" cy="172227"/>
    <mc:AlternateContent xmlns:mc="http://schemas.openxmlformats.org/markup-compatibility/2006" xmlns:a14="http://schemas.microsoft.com/office/drawing/2010/main">
      <mc:Choice Requires="a14">
        <xdr:sp macro="" textlink="">
          <xdr:nvSpPr>
            <xdr:cNvPr id="95" name="CasellaDiTesto 94"/>
            <xdr:cNvSpPr txBox="1"/>
          </xdr:nvSpPr>
          <xdr:spPr>
            <a:xfrm>
              <a:off x="590550" y="23488650"/>
              <a:ext cx="2645661"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14:m>
                <m:oMath xmlns:m="http://schemas.openxmlformats.org/officeDocument/2006/math">
                  <m:r>
                    <m:rPr>
                      <m:sty m:val="p"/>
                    </m:rPr>
                    <a:rPr lang="it-IT" sz="1100" b="0" i="0">
                      <a:latin typeface="Cambria Math" panose="02040503050406030204" pitchFamily="18" charset="0"/>
                    </a:rPr>
                    <m:t>Z</m:t>
                  </m:r>
                  <m:r>
                    <a:rPr lang="it-IT" sz="1100" b="0" i="0">
                      <a:latin typeface="Cambria Math" panose="02040503050406030204" pitchFamily="18" charset="0"/>
                    </a:rPr>
                    <m:t>=</m:t>
                  </m:r>
                  <m:r>
                    <m:rPr>
                      <m:sty m:val="p"/>
                    </m:rPr>
                    <a:rPr lang="it-IT" sz="1100" b="0" i="0">
                      <a:latin typeface="Cambria Math" panose="02040503050406030204" pitchFamily="18" charset="0"/>
                    </a:rPr>
                    <m:t>L</m:t>
                  </m:r>
                  <m:r>
                    <a:rPr lang="it-IT" sz="1100" b="0" i="0">
                      <a:latin typeface="Cambria Math" panose="02040503050406030204" pitchFamily="18" charset="0"/>
                      <a:ea typeface="Cambria Math" panose="02040503050406030204" pitchFamily="18" charset="0"/>
                    </a:rPr>
                    <m:t>  </m:t>
                  </m:r>
                  <m:sSub>
                    <m:sSubPr>
                      <m:ctrlPr>
                        <a:rPr lang="it-IT" sz="1100" b="0" i="1">
                          <a:solidFill>
                            <a:schemeClr val="tx1"/>
                          </a:solidFill>
                          <a:effectLst/>
                          <a:latin typeface="Cambria Math" panose="02040503050406030204" pitchFamily="18" charset="0"/>
                          <a:ea typeface="+mn-ea"/>
                          <a:cs typeface="+mn-cs"/>
                        </a:rPr>
                      </m:ctrlPr>
                    </m:sSubPr>
                    <m:e>
                      <m:r>
                        <a:rPr lang="it-IT" sz="1100" b="0" i="0">
                          <a:solidFill>
                            <a:schemeClr val="tx1"/>
                          </a:solidFill>
                          <a:effectLst/>
                          <a:latin typeface="Cambria Math" panose="02040503050406030204" pitchFamily="18" charset="0"/>
                          <a:ea typeface="+mn-ea"/>
                          <a:cs typeface="+mn-cs"/>
                        </a:rPr>
                        <m:t>                              </m:t>
                      </m:r>
                      <m:r>
                        <m:rPr>
                          <m:sty m:val="p"/>
                        </m:rPr>
                        <a:rPr lang="it-IT" sz="1100" b="0" i="0">
                          <a:solidFill>
                            <a:schemeClr val="tx1"/>
                          </a:solidFill>
                          <a:effectLst/>
                          <a:latin typeface="Cambria Math" panose="02040503050406030204" pitchFamily="18" charset="0"/>
                          <a:ea typeface="+mn-ea"/>
                          <a:cs typeface="+mn-cs"/>
                        </a:rPr>
                        <m:t>σ</m:t>
                      </m:r>
                      <m:r>
                        <a:rPr lang="it-IT" sz="1100" b="0" i="0">
                          <a:solidFill>
                            <a:schemeClr val="tx1"/>
                          </a:solidFill>
                          <a:effectLst/>
                          <a:latin typeface="Cambria Math" panose="02040503050406030204" pitchFamily="18" charset="0"/>
                          <a:ea typeface="+mn-ea"/>
                          <a:cs typeface="+mn-cs"/>
                        </a:rPr>
                        <m:t>′</m:t>
                      </m:r>
                    </m:e>
                    <m:sub>
                      <m:r>
                        <m:rPr>
                          <m:sty m:val="p"/>
                        </m:rPr>
                        <a:rPr lang="it-IT" sz="1100" b="0" i="0">
                          <a:solidFill>
                            <a:schemeClr val="tx1"/>
                          </a:solidFill>
                          <a:effectLst/>
                          <a:latin typeface="Cambria Math" panose="02040503050406030204" pitchFamily="18" charset="0"/>
                          <a:ea typeface="+mn-ea"/>
                          <a:cs typeface="+mn-cs"/>
                        </a:rPr>
                        <m:t>v</m:t>
                      </m:r>
                      <m:r>
                        <a:rPr lang="it-IT" sz="1100" b="0" i="0">
                          <a:solidFill>
                            <a:schemeClr val="tx1"/>
                          </a:solidFill>
                          <a:effectLst/>
                          <a:latin typeface="Cambria Math" panose="02040503050406030204" pitchFamily="18" charset="0"/>
                          <a:ea typeface="+mn-ea"/>
                          <a:cs typeface="+mn-cs"/>
                        </a:rPr>
                        <m:t>4</m:t>
                      </m:r>
                      <m:r>
                        <m:rPr>
                          <m:sty m:val="p"/>
                        </m:rPr>
                        <a:rPr lang="it-IT" sz="1100" b="0" i="0">
                          <a:solidFill>
                            <a:schemeClr val="tx1"/>
                          </a:solidFill>
                          <a:effectLst/>
                          <a:latin typeface="Cambria Math" panose="02040503050406030204" pitchFamily="18" charset="0"/>
                          <a:ea typeface="+mn-ea"/>
                          <a:cs typeface="+mn-cs"/>
                        </a:rPr>
                        <m:t>v</m:t>
                      </m:r>
                    </m:sub>
                  </m:sSub>
                  <m:r>
                    <a:rPr lang="it-IT" sz="1100" b="0" i="0">
                      <a:solidFill>
                        <a:schemeClr val="tx1"/>
                      </a:solidFill>
                      <a:effectLst/>
                      <a:latin typeface="Cambria Math" panose="02040503050406030204" pitchFamily="18" charset="0"/>
                      <a:ea typeface="+mn-ea"/>
                      <a:cs typeface="+mn-cs"/>
                    </a:rPr>
                    <m:t>=</m:t>
                  </m:r>
                  <m:sSub>
                    <m:sSubPr>
                      <m:ctrlPr>
                        <a:rPr lang="it-IT" sz="1100" b="0" i="1">
                          <a:solidFill>
                            <a:schemeClr val="tx1"/>
                          </a:solidFill>
                          <a:effectLst/>
                          <a:latin typeface="Cambria Math" panose="02040503050406030204" pitchFamily="18" charset="0"/>
                          <a:ea typeface="+mn-ea"/>
                          <a:cs typeface="+mn-cs"/>
                        </a:rPr>
                      </m:ctrlPr>
                    </m:sSubPr>
                    <m:e>
                      <m:r>
                        <m:rPr>
                          <m:sty m:val="p"/>
                        </m:rPr>
                        <a:rPr lang="el-GR" sz="1100" b="0" i="1">
                          <a:solidFill>
                            <a:schemeClr val="tx1"/>
                          </a:solidFill>
                          <a:effectLst/>
                          <a:latin typeface="Cambria Math" panose="02040503050406030204" pitchFamily="18" charset="0"/>
                          <a:ea typeface="+mn-ea"/>
                          <a:cs typeface="+mn-cs"/>
                        </a:rPr>
                        <m:t>σ</m:t>
                      </m:r>
                    </m:e>
                    <m:sub>
                      <m:r>
                        <m:rPr>
                          <m:sty m:val="p"/>
                        </m:rPr>
                        <a:rPr lang="it-IT" sz="1100" b="0" i="0">
                          <a:solidFill>
                            <a:schemeClr val="tx1"/>
                          </a:solidFill>
                          <a:effectLst/>
                          <a:latin typeface="Cambria Math" panose="02040503050406030204" pitchFamily="18" charset="0"/>
                          <a:ea typeface="+mn-ea"/>
                          <a:cs typeface="+mn-cs"/>
                        </a:rPr>
                        <m:t>v</m:t>
                      </m:r>
                      <m:r>
                        <a:rPr lang="it-IT" sz="1100" b="0" i="0">
                          <a:solidFill>
                            <a:schemeClr val="tx1"/>
                          </a:solidFill>
                          <a:effectLst/>
                          <a:latin typeface="Cambria Math" panose="02040503050406030204" pitchFamily="18" charset="0"/>
                          <a:ea typeface="+mn-ea"/>
                          <a:cs typeface="+mn-cs"/>
                        </a:rPr>
                        <m:t>4</m:t>
                      </m:r>
                      <m:r>
                        <m:rPr>
                          <m:sty m:val="p"/>
                        </m:rPr>
                        <a:rPr lang="it-IT" sz="1100" b="0" i="0">
                          <a:solidFill>
                            <a:schemeClr val="tx1"/>
                          </a:solidFill>
                          <a:effectLst/>
                          <a:latin typeface="Cambria Math" panose="02040503050406030204" pitchFamily="18" charset="0"/>
                          <a:ea typeface="+mn-ea"/>
                          <a:cs typeface="+mn-cs"/>
                        </a:rPr>
                        <m:t>v</m:t>
                      </m:r>
                    </m:sub>
                  </m:sSub>
                  <m:r>
                    <a:rPr lang="it-IT" sz="1100" b="0" i="0">
                      <a:solidFill>
                        <a:schemeClr val="tx1"/>
                      </a:solidFill>
                      <a:effectLst/>
                      <a:latin typeface="Cambria Math" panose="02040503050406030204" pitchFamily="18" charset="0"/>
                      <a:ea typeface="+mn-ea"/>
                      <a:cs typeface="+mn-cs"/>
                    </a:rPr>
                    <m:t>−</m:t>
                  </m:r>
                  <m:r>
                    <m:rPr>
                      <m:nor/>
                    </m:rPr>
                    <a:rPr lang="it-IT" sz="1100" i="0">
                      <a:solidFill>
                        <a:schemeClr val="tx1"/>
                      </a:solidFill>
                      <a:effectLst/>
                      <a:latin typeface="+mn-lt"/>
                      <a:ea typeface="+mn-ea"/>
                      <a:cs typeface="+mn-cs"/>
                    </a:rPr>
                    <m:t> </m:t>
                  </m:r>
                  <m:sSub>
                    <m:sSubPr>
                      <m:ctrlPr>
                        <a:rPr lang="it-IT" sz="1100" i="1">
                          <a:solidFill>
                            <a:schemeClr val="tx1"/>
                          </a:solidFill>
                          <a:effectLst/>
                          <a:latin typeface="Cambria Math" panose="02040503050406030204" pitchFamily="18" charset="0"/>
                          <a:ea typeface="+mn-ea"/>
                          <a:cs typeface="+mn-cs"/>
                        </a:rPr>
                      </m:ctrlPr>
                    </m:sSubPr>
                    <m:e>
                      <m:r>
                        <m:rPr>
                          <m:sty m:val="p"/>
                        </m:rPr>
                        <a:rPr lang="it-IT" sz="1100" b="0" i="0">
                          <a:solidFill>
                            <a:schemeClr val="tx1"/>
                          </a:solidFill>
                          <a:effectLst/>
                          <a:latin typeface="Cambria Math" panose="02040503050406030204" pitchFamily="18" charset="0"/>
                          <a:ea typeface="+mn-ea"/>
                          <a:cs typeface="+mn-cs"/>
                        </a:rPr>
                        <m:t>u</m:t>
                      </m:r>
                    </m:e>
                    <m:sub>
                      <m:r>
                        <a:rPr lang="it-IT" sz="1100" b="0" i="0">
                          <a:solidFill>
                            <a:schemeClr val="tx1"/>
                          </a:solidFill>
                          <a:effectLst/>
                          <a:latin typeface="Cambria Math" panose="02040503050406030204" pitchFamily="18" charset="0"/>
                          <a:ea typeface="+mn-ea"/>
                          <a:cs typeface="+mn-cs"/>
                        </a:rPr>
                        <m:t>4</m:t>
                      </m:r>
                      <m:r>
                        <m:rPr>
                          <m:sty m:val="p"/>
                        </m:rPr>
                        <a:rPr lang="it-IT" sz="1100" b="0" i="0">
                          <a:solidFill>
                            <a:schemeClr val="tx1"/>
                          </a:solidFill>
                          <a:effectLst/>
                          <a:latin typeface="Cambria Math" panose="02040503050406030204" pitchFamily="18" charset="0"/>
                          <a:ea typeface="+mn-ea"/>
                          <a:cs typeface="+mn-cs"/>
                        </a:rPr>
                        <m:t>v</m:t>
                      </m:r>
                    </m:sub>
                  </m:sSub>
                </m:oMath>
              </a14:m>
              <a:r>
                <a:rPr lang="it-IT" sz="1100" i="0"/>
                <a:t> = </a:t>
              </a:r>
            </a:p>
          </xdr:txBody>
        </xdr:sp>
      </mc:Choice>
      <mc:Fallback xmlns="">
        <xdr:sp macro="" textlink="">
          <xdr:nvSpPr>
            <xdr:cNvPr id="95" name="CasellaDiTesto 94"/>
            <xdr:cNvSpPr txBox="1"/>
          </xdr:nvSpPr>
          <xdr:spPr>
            <a:xfrm>
              <a:off x="590550" y="23488650"/>
              <a:ext cx="2645661"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r>
                <a:rPr lang="it-IT" sz="1100" b="0" i="0">
                  <a:latin typeface="Cambria Math" panose="02040503050406030204" pitchFamily="18" charset="0"/>
                </a:rPr>
                <a:t>Z=L</a:t>
              </a:r>
              <a:r>
                <a:rPr lang="it-IT" sz="1100" b="0" i="0">
                  <a:latin typeface="Cambria Math" panose="02040503050406030204" pitchFamily="18" charset="0"/>
                  <a:ea typeface="Cambria Math" panose="02040503050406030204" pitchFamily="18" charset="0"/>
                </a:rPr>
                <a:t>  </a:t>
              </a:r>
              <a:r>
                <a:rPr lang="it-IT" sz="1100" b="0" i="0">
                  <a:solidFill>
                    <a:schemeClr val="tx1"/>
                  </a:solidFill>
                  <a:effectLst/>
                  <a:latin typeface="Cambria Math" panose="02040503050406030204" pitchFamily="18" charset="0"/>
                  <a:ea typeface="+mn-ea"/>
                  <a:cs typeface="+mn-cs"/>
                </a:rPr>
                <a:t>〖                              σ′〗_v4v=</a:t>
              </a:r>
              <a:r>
                <a:rPr lang="el-GR" sz="1100" b="0" i="0">
                  <a:solidFill>
                    <a:schemeClr val="tx1"/>
                  </a:solidFill>
                  <a:effectLst/>
                  <a:latin typeface="Cambria Math" panose="02040503050406030204" pitchFamily="18" charset="0"/>
                  <a:ea typeface="+mn-ea"/>
                  <a:cs typeface="+mn-cs"/>
                </a:rPr>
                <a:t>σ</a:t>
              </a:r>
              <a:r>
                <a:rPr lang="it-IT" sz="1100" b="0" i="0">
                  <a:solidFill>
                    <a:schemeClr val="tx1"/>
                  </a:solidFill>
                  <a:effectLst/>
                  <a:latin typeface="Cambria Math" panose="02040503050406030204" pitchFamily="18" charset="0"/>
                  <a:ea typeface="+mn-ea"/>
                  <a:cs typeface="+mn-cs"/>
                </a:rPr>
                <a:t>_v4v−"</a:t>
              </a:r>
              <a:r>
                <a:rPr lang="it-IT" sz="1100" i="0">
                  <a:solidFill>
                    <a:schemeClr val="tx1"/>
                  </a:solidFill>
                  <a:effectLst/>
                  <a:latin typeface="Cambria Math" panose="02040503050406030204" pitchFamily="18" charset="0"/>
                  <a:ea typeface="+mn-ea"/>
                  <a:cs typeface="+mn-cs"/>
                </a:rPr>
                <a:t> " </a:t>
              </a:r>
              <a:r>
                <a:rPr lang="it-IT" sz="1100" b="0" i="0">
                  <a:solidFill>
                    <a:schemeClr val="tx1"/>
                  </a:solidFill>
                  <a:effectLst/>
                  <a:latin typeface="Cambria Math" panose="02040503050406030204" pitchFamily="18" charset="0"/>
                  <a:ea typeface="+mn-ea"/>
                  <a:cs typeface="+mn-cs"/>
                </a:rPr>
                <a:t>u_4v</a:t>
              </a:r>
              <a:r>
                <a:rPr lang="it-IT" sz="1100" i="0"/>
                <a:t> = </a:t>
              </a:r>
            </a:p>
          </xdr:txBody>
        </xdr:sp>
      </mc:Fallback>
    </mc:AlternateContent>
    <xdr:clientData/>
  </xdr:oneCellAnchor>
  <xdr:oneCellAnchor>
    <xdr:from>
      <xdr:col>0</xdr:col>
      <xdr:colOff>600075</xdr:colOff>
      <xdr:row>116</xdr:row>
      <xdr:rowOff>28575</xdr:rowOff>
    </xdr:from>
    <xdr:ext cx="1978747" cy="172227"/>
    <mc:AlternateContent xmlns:mc="http://schemas.openxmlformats.org/markup-compatibility/2006" xmlns:a14="http://schemas.microsoft.com/office/drawing/2010/main">
      <mc:Choice Requires="a14">
        <xdr:sp macro="" textlink="">
          <xdr:nvSpPr>
            <xdr:cNvPr id="96" name="CasellaDiTesto 95"/>
            <xdr:cNvSpPr txBox="1"/>
          </xdr:nvSpPr>
          <xdr:spPr>
            <a:xfrm>
              <a:off x="600075" y="23317200"/>
              <a:ext cx="1978747"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14:m>
                <m:oMath xmlns:m="http://schemas.openxmlformats.org/officeDocument/2006/math">
                  <m:r>
                    <m:rPr>
                      <m:sty m:val="p"/>
                    </m:rPr>
                    <a:rPr lang="it-IT" sz="1100" b="0" i="0">
                      <a:latin typeface="Cambria Math" panose="02040503050406030204" pitchFamily="18" charset="0"/>
                    </a:rPr>
                    <m:t>Z</m:t>
                  </m:r>
                  <m:r>
                    <a:rPr lang="it-IT" sz="1100" b="0" i="0">
                      <a:latin typeface="Cambria Math" panose="02040503050406030204" pitchFamily="18" charset="0"/>
                    </a:rPr>
                    <m:t>=</m:t>
                  </m:r>
                  <m:sSub>
                    <m:sSubPr>
                      <m:ctrlPr>
                        <a:rPr lang="it-IT" sz="1100" b="0" i="1">
                          <a:latin typeface="Cambria Math" panose="02040503050406030204" pitchFamily="18" charset="0"/>
                        </a:rPr>
                      </m:ctrlPr>
                    </m:sSubPr>
                    <m:e>
                      <m:r>
                        <m:rPr>
                          <m:sty m:val="p"/>
                        </m:rPr>
                        <a:rPr lang="it-IT" sz="1100" b="0" i="0">
                          <a:latin typeface="Cambria Math" panose="02040503050406030204" pitchFamily="18" charset="0"/>
                        </a:rPr>
                        <m:t>H</m:t>
                      </m:r>
                    </m:e>
                    <m:sub>
                      <m:r>
                        <m:rPr>
                          <m:sty m:val="p"/>
                        </m:rPr>
                        <a:rPr lang="it-IT" sz="1100" b="0" i="0">
                          <a:latin typeface="Cambria Math" panose="02040503050406030204" pitchFamily="18" charset="0"/>
                        </a:rPr>
                        <m:t>d</m:t>
                      </m:r>
                    </m:sub>
                  </m:sSub>
                  <m:r>
                    <a:rPr lang="it-IT" sz="1100" b="0" i="0">
                      <a:latin typeface="Cambria Math" panose="02040503050406030204" pitchFamily="18" charset="0"/>
                      <a:ea typeface="Cambria Math" panose="02040503050406030204" pitchFamily="18" charset="0"/>
                    </a:rPr>
                    <m:t>  </m:t>
                  </m:r>
                  <m:sSub>
                    <m:sSubPr>
                      <m:ctrlPr>
                        <a:rPr lang="it-IT" sz="1100" b="0" i="1">
                          <a:solidFill>
                            <a:schemeClr val="tx1"/>
                          </a:solidFill>
                          <a:effectLst/>
                          <a:latin typeface="Cambria Math" panose="02040503050406030204" pitchFamily="18" charset="0"/>
                          <a:ea typeface="+mn-ea"/>
                          <a:cs typeface="+mn-cs"/>
                        </a:rPr>
                      </m:ctrlPr>
                    </m:sSubPr>
                    <m:e>
                      <m:r>
                        <a:rPr lang="it-IT" sz="1100" b="0" i="0">
                          <a:solidFill>
                            <a:schemeClr val="tx1"/>
                          </a:solidFill>
                          <a:effectLst/>
                          <a:latin typeface="Cambria Math" panose="02040503050406030204" pitchFamily="18" charset="0"/>
                          <a:ea typeface="+mn-ea"/>
                          <a:cs typeface="+mn-cs"/>
                        </a:rPr>
                        <m:t>                          </m:t>
                      </m:r>
                      <m:r>
                        <m:rPr>
                          <m:sty m:val="p"/>
                        </m:rPr>
                        <a:rPr lang="it-IT" sz="1100" b="0" i="0">
                          <a:solidFill>
                            <a:schemeClr val="tx1"/>
                          </a:solidFill>
                          <a:effectLst/>
                          <a:latin typeface="Cambria Math" panose="02040503050406030204" pitchFamily="18" charset="0"/>
                          <a:ea typeface="+mn-ea"/>
                          <a:cs typeface="+mn-cs"/>
                        </a:rPr>
                        <m:t>σ</m:t>
                      </m:r>
                      <m:r>
                        <a:rPr lang="it-IT" sz="1100" b="0" i="0">
                          <a:solidFill>
                            <a:schemeClr val="tx1"/>
                          </a:solidFill>
                          <a:effectLst/>
                          <a:latin typeface="Cambria Math" panose="02040503050406030204" pitchFamily="18" charset="0"/>
                          <a:ea typeface="+mn-ea"/>
                          <a:cs typeface="+mn-cs"/>
                        </a:rPr>
                        <m:t>′</m:t>
                      </m:r>
                    </m:e>
                    <m:sub>
                      <m:r>
                        <m:rPr>
                          <m:sty m:val="p"/>
                        </m:rPr>
                        <a:rPr lang="it-IT" sz="1100" b="0" i="0">
                          <a:solidFill>
                            <a:schemeClr val="tx1"/>
                          </a:solidFill>
                          <a:effectLst/>
                          <a:latin typeface="Cambria Math" panose="02040503050406030204" pitchFamily="18" charset="0"/>
                          <a:ea typeface="+mn-ea"/>
                          <a:cs typeface="+mn-cs"/>
                        </a:rPr>
                        <m:t>v</m:t>
                      </m:r>
                      <m:r>
                        <a:rPr lang="it-IT" sz="1100" b="0" i="0">
                          <a:solidFill>
                            <a:schemeClr val="tx1"/>
                          </a:solidFill>
                          <a:effectLst/>
                          <a:latin typeface="Cambria Math" panose="02040503050406030204" pitchFamily="18" charset="0"/>
                          <a:ea typeface="+mn-ea"/>
                          <a:cs typeface="+mn-cs"/>
                        </a:rPr>
                        <m:t>3</m:t>
                      </m:r>
                      <m:r>
                        <m:rPr>
                          <m:sty m:val="p"/>
                        </m:rPr>
                        <a:rPr lang="it-IT" sz="1100" b="0" i="0">
                          <a:solidFill>
                            <a:schemeClr val="tx1"/>
                          </a:solidFill>
                          <a:effectLst/>
                          <a:latin typeface="Cambria Math" panose="02040503050406030204" pitchFamily="18" charset="0"/>
                          <a:ea typeface="+mn-ea"/>
                          <a:cs typeface="+mn-cs"/>
                        </a:rPr>
                        <m:t>v</m:t>
                      </m:r>
                    </m:sub>
                  </m:sSub>
                  <m:r>
                    <a:rPr lang="it-IT" sz="1100" b="0" i="0">
                      <a:solidFill>
                        <a:schemeClr val="tx1"/>
                      </a:solidFill>
                      <a:effectLst/>
                      <a:latin typeface="Cambria Math" panose="02040503050406030204" pitchFamily="18" charset="0"/>
                      <a:ea typeface="+mn-ea"/>
                      <a:cs typeface="+mn-cs"/>
                    </a:rPr>
                    <m:t>=</m:t>
                  </m:r>
                </m:oMath>
              </a14:m>
              <a:r>
                <a:rPr lang="it-IT" sz="1100" i="0"/>
                <a:t> 0 = </a:t>
              </a:r>
            </a:p>
          </xdr:txBody>
        </xdr:sp>
      </mc:Choice>
      <mc:Fallback xmlns="">
        <xdr:sp macro="" textlink="">
          <xdr:nvSpPr>
            <xdr:cNvPr id="96" name="CasellaDiTesto 95"/>
            <xdr:cNvSpPr txBox="1"/>
          </xdr:nvSpPr>
          <xdr:spPr>
            <a:xfrm>
              <a:off x="600075" y="23317200"/>
              <a:ext cx="1978747"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r>
                <a:rPr lang="it-IT" sz="1100" b="0" i="0">
                  <a:latin typeface="Cambria Math" panose="02040503050406030204" pitchFamily="18" charset="0"/>
                </a:rPr>
                <a:t>Z=H_d</a:t>
              </a:r>
              <a:r>
                <a:rPr lang="it-IT" sz="1100" b="0" i="0">
                  <a:latin typeface="Cambria Math" panose="02040503050406030204" pitchFamily="18" charset="0"/>
                  <a:ea typeface="Cambria Math" panose="02040503050406030204" pitchFamily="18" charset="0"/>
                </a:rPr>
                <a:t>   </a:t>
              </a:r>
              <a:r>
                <a:rPr lang="it-IT" sz="1100" b="0" i="0">
                  <a:solidFill>
                    <a:schemeClr val="tx1"/>
                  </a:solidFill>
                  <a:effectLst/>
                  <a:latin typeface="Cambria Math" panose="02040503050406030204" pitchFamily="18" charset="0"/>
                  <a:ea typeface="+mn-ea"/>
                  <a:cs typeface="+mn-cs"/>
                </a:rPr>
                <a:t>〖                          σ′〗_v3v=</a:t>
              </a:r>
              <a:r>
                <a:rPr lang="it-IT" sz="1100" i="0"/>
                <a:t> 0 = </a:t>
              </a:r>
            </a:p>
          </xdr:txBody>
        </xdr:sp>
      </mc:Fallback>
    </mc:AlternateContent>
    <xdr:clientData/>
  </xdr:oneCellAnchor>
  <xdr:oneCellAnchor>
    <xdr:from>
      <xdr:col>0</xdr:col>
      <xdr:colOff>600075</xdr:colOff>
      <xdr:row>122</xdr:row>
      <xdr:rowOff>19050</xdr:rowOff>
    </xdr:from>
    <xdr:ext cx="2537105" cy="176972"/>
    <mc:AlternateContent xmlns:mc="http://schemas.openxmlformats.org/markup-compatibility/2006" xmlns:a14="http://schemas.microsoft.com/office/drawing/2010/main">
      <mc:Choice Requires="a14">
        <xdr:sp macro="" textlink="">
          <xdr:nvSpPr>
            <xdr:cNvPr id="80" name="CasellaDiTesto 79"/>
            <xdr:cNvSpPr txBox="1"/>
          </xdr:nvSpPr>
          <xdr:spPr>
            <a:xfrm>
              <a:off x="600075" y="24450675"/>
              <a:ext cx="2537105" cy="1769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14:m>
                <m:oMath xmlns:m="http://schemas.openxmlformats.org/officeDocument/2006/math">
                  <m:r>
                    <m:rPr>
                      <m:sty m:val="p"/>
                    </m:rPr>
                    <a:rPr lang="it-IT" sz="1100" b="0" i="0">
                      <a:latin typeface="Cambria Math" panose="02040503050406030204" pitchFamily="18" charset="0"/>
                    </a:rPr>
                    <m:t>Z</m:t>
                  </m:r>
                  <m:r>
                    <a:rPr lang="it-IT" sz="1100" b="0" i="0">
                      <a:latin typeface="Cambria Math" panose="02040503050406030204" pitchFamily="18" charset="0"/>
                    </a:rPr>
                    <m:t>=0                             </m:t>
                  </m:r>
                  <m:sSub>
                    <m:sSubPr>
                      <m:ctrlPr>
                        <a:rPr lang="it-IT" sz="1100" b="0" i="1">
                          <a:latin typeface="Cambria Math" panose="02040503050406030204" pitchFamily="18" charset="0"/>
                        </a:rPr>
                      </m:ctrlPr>
                    </m:sSubPr>
                    <m:e>
                      <m:r>
                        <a:rPr lang="it-IT" sz="1100" b="0" i="0">
                          <a:latin typeface="Cambria Math" panose="02040503050406030204" pitchFamily="18" charset="0"/>
                        </a:rPr>
                        <m:t>  </m:t>
                      </m:r>
                      <m:r>
                        <m:rPr>
                          <m:sty m:val="p"/>
                        </m:rPr>
                        <a:rPr lang="it-IT" sz="1100" b="0" i="0">
                          <a:latin typeface="Cambria Math" panose="02040503050406030204" pitchFamily="18" charset="0"/>
                          <a:ea typeface="Cambria Math" panose="02040503050406030204" pitchFamily="18" charset="0"/>
                        </a:rPr>
                        <m:t>σ</m:t>
                      </m:r>
                      <m:r>
                        <a:rPr lang="it-IT" sz="1100" b="0" i="0">
                          <a:latin typeface="Cambria Math" panose="02040503050406030204" pitchFamily="18" charset="0"/>
                          <a:ea typeface="Cambria Math" panose="02040503050406030204" pitchFamily="18" charset="0"/>
                        </a:rPr>
                        <m:t>′</m:t>
                      </m:r>
                    </m:e>
                    <m:sub>
                      <m:r>
                        <m:rPr>
                          <m:sty m:val="p"/>
                        </m:rPr>
                        <a:rPr lang="it-IT" sz="1100" b="0" i="0">
                          <a:latin typeface="Cambria Math" panose="02040503050406030204" pitchFamily="18" charset="0"/>
                          <a:ea typeface="Cambria Math" panose="02040503050406030204" pitchFamily="18" charset="0"/>
                        </a:rPr>
                        <m:t>h</m:t>
                      </m:r>
                      <m:r>
                        <a:rPr lang="it-IT" sz="1100" b="0" i="0">
                          <a:latin typeface="Cambria Math" panose="02040503050406030204" pitchFamily="18" charset="0"/>
                        </a:rPr>
                        <m:t>0</m:t>
                      </m:r>
                    </m:sub>
                  </m:sSub>
                  <m:r>
                    <a:rPr lang="it-IT" sz="1100" b="0" i="0">
                      <a:latin typeface="Cambria Math" panose="02040503050406030204" pitchFamily="18" charset="0"/>
                    </a:rPr>
                    <m:t>=</m:t>
                  </m:r>
                  <m:sSub>
                    <m:sSubPr>
                      <m:ctrlPr>
                        <a:rPr lang="it-IT" sz="1100" b="0" i="1">
                          <a:latin typeface="Cambria Math" panose="02040503050406030204" pitchFamily="18" charset="0"/>
                        </a:rPr>
                      </m:ctrlPr>
                    </m:sSubPr>
                    <m:e>
                      <m:sSub>
                        <m:sSubPr>
                          <m:ctrlPr>
                            <a:rPr lang="it-IT" sz="1100" b="0" i="1">
                              <a:latin typeface="Cambria Math" panose="02040503050406030204" pitchFamily="18" charset="0"/>
                            </a:rPr>
                          </m:ctrlPr>
                        </m:sSubPr>
                        <m:e>
                          <m:r>
                            <m:rPr>
                              <m:sty m:val="p"/>
                            </m:rPr>
                            <a:rPr lang="it-IT" sz="1100" b="0" i="0">
                              <a:latin typeface="Cambria Math" panose="02040503050406030204" pitchFamily="18" charset="0"/>
                            </a:rPr>
                            <m:t>K</m:t>
                          </m:r>
                        </m:e>
                        <m:sub>
                          <m:r>
                            <m:rPr>
                              <m:sty m:val="p"/>
                            </m:rPr>
                            <a:rPr lang="it-IT" sz="1100" b="0" i="0">
                              <a:latin typeface="Cambria Math" panose="02040503050406030204" pitchFamily="18" charset="0"/>
                            </a:rPr>
                            <m:t>Ad</m:t>
                          </m:r>
                          <m:r>
                            <a:rPr lang="it-IT" sz="1100" b="0" i="0">
                              <a:latin typeface="Cambria Math" panose="02040503050406030204" pitchFamily="18" charset="0"/>
                            </a:rPr>
                            <m:t>,</m:t>
                          </m:r>
                          <m:r>
                            <m:rPr>
                              <m:sty m:val="p"/>
                            </m:rPr>
                            <a:rPr lang="it-IT" sz="1100" b="0" i="0">
                              <a:latin typeface="Cambria Math" panose="02040503050406030204" pitchFamily="18" charset="0"/>
                            </a:rPr>
                            <m:t>A</m:t>
                          </m:r>
                        </m:sub>
                      </m:sSub>
                      <m:r>
                        <a:rPr lang="it-IT" sz="1100" b="0" i="0">
                          <a:latin typeface="Cambria Math" panose="02040503050406030204" pitchFamily="18" charset="0"/>
                          <a:ea typeface="Cambria Math" panose="02040503050406030204" pitchFamily="18" charset="0"/>
                        </a:rPr>
                        <m:t>∙</m:t>
                      </m:r>
                      <m:r>
                        <m:rPr>
                          <m:sty m:val="p"/>
                        </m:rPr>
                        <a:rPr lang="el-GR" sz="1100" b="0" i="0">
                          <a:latin typeface="Cambria Math" panose="02040503050406030204" pitchFamily="18" charset="0"/>
                          <a:ea typeface="Cambria Math" panose="02040503050406030204" pitchFamily="18" charset="0"/>
                        </a:rPr>
                        <m:t>σ</m:t>
                      </m:r>
                      <m:r>
                        <a:rPr lang="it-IT" sz="1100" b="0" i="0">
                          <a:latin typeface="Cambria Math" panose="02040503050406030204" pitchFamily="18" charset="0"/>
                          <a:ea typeface="Cambria Math" panose="02040503050406030204" pitchFamily="18" charset="0"/>
                        </a:rPr>
                        <m:t>′</m:t>
                      </m:r>
                    </m:e>
                    <m:sub>
                      <m:r>
                        <m:rPr>
                          <m:sty m:val="p"/>
                        </m:rPr>
                        <a:rPr lang="it-IT" sz="1100" b="0" i="0">
                          <a:latin typeface="Cambria Math" panose="02040503050406030204" pitchFamily="18" charset="0"/>
                          <a:ea typeface="Cambria Math" panose="02040503050406030204" pitchFamily="18" charset="0"/>
                        </a:rPr>
                        <m:t>v</m:t>
                      </m:r>
                      <m:r>
                        <a:rPr lang="it-IT" sz="1100" b="0" i="0">
                          <a:latin typeface="Cambria Math" panose="02040503050406030204" pitchFamily="18" charset="0"/>
                        </a:rPr>
                        <m:t>0</m:t>
                      </m:r>
                    </m:sub>
                  </m:sSub>
                </m:oMath>
              </a14:m>
              <a:r>
                <a:rPr lang="it-IT" sz="1100" i="0"/>
                <a:t> =</a:t>
              </a:r>
            </a:p>
          </xdr:txBody>
        </xdr:sp>
      </mc:Choice>
      <mc:Fallback xmlns="">
        <xdr:sp macro="" textlink="">
          <xdr:nvSpPr>
            <xdr:cNvPr id="80" name="CasellaDiTesto 79"/>
            <xdr:cNvSpPr txBox="1"/>
          </xdr:nvSpPr>
          <xdr:spPr>
            <a:xfrm>
              <a:off x="600075" y="24450675"/>
              <a:ext cx="2537105" cy="1769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r>
                <a:rPr lang="it-IT" sz="1100" b="0" i="0">
                  <a:latin typeface="Cambria Math" panose="02040503050406030204" pitchFamily="18" charset="0"/>
                </a:rPr>
                <a:t>Z=0                             〖  </a:t>
              </a:r>
              <a:r>
                <a:rPr lang="it-IT" sz="1100" b="0" i="0">
                  <a:latin typeface="Cambria Math" panose="02040503050406030204" pitchFamily="18" charset="0"/>
                  <a:ea typeface="Cambria Math" panose="02040503050406030204" pitchFamily="18" charset="0"/>
                </a:rPr>
                <a:t>σ′〗_h</a:t>
              </a:r>
              <a:r>
                <a:rPr lang="it-IT" sz="1100" b="0" i="0">
                  <a:latin typeface="Cambria Math" panose="02040503050406030204" pitchFamily="18" charset="0"/>
                </a:rPr>
                <a:t>0=〖K_(Ad,A)</a:t>
              </a:r>
              <a:r>
                <a:rPr lang="it-IT" sz="1100" b="0" i="0">
                  <a:latin typeface="Cambria Math" panose="02040503050406030204" pitchFamily="18" charset="0"/>
                  <a:ea typeface="Cambria Math" panose="02040503050406030204" pitchFamily="18" charset="0"/>
                </a:rPr>
                <a:t>∙</a:t>
              </a:r>
              <a:r>
                <a:rPr lang="el-GR" sz="1100" b="0" i="0">
                  <a:latin typeface="Cambria Math" panose="02040503050406030204" pitchFamily="18" charset="0"/>
                  <a:ea typeface="Cambria Math" panose="02040503050406030204" pitchFamily="18" charset="0"/>
                </a:rPr>
                <a:t>σ</a:t>
              </a:r>
              <a:r>
                <a:rPr lang="it-IT" sz="1100" b="0" i="0">
                  <a:latin typeface="Cambria Math" panose="02040503050406030204" pitchFamily="18" charset="0"/>
                  <a:ea typeface="Cambria Math" panose="02040503050406030204" pitchFamily="18" charset="0"/>
                </a:rPr>
                <a:t>′〗_v</a:t>
              </a:r>
              <a:r>
                <a:rPr lang="it-IT" sz="1100" b="0" i="0">
                  <a:latin typeface="Cambria Math" panose="02040503050406030204" pitchFamily="18" charset="0"/>
                </a:rPr>
                <a:t>0</a:t>
              </a:r>
              <a:r>
                <a:rPr lang="it-IT" sz="1100" i="0"/>
                <a:t> =</a:t>
              </a:r>
            </a:p>
          </xdr:txBody>
        </xdr:sp>
      </mc:Fallback>
    </mc:AlternateContent>
    <xdr:clientData/>
  </xdr:oneCellAnchor>
  <xdr:oneCellAnchor>
    <xdr:from>
      <xdr:col>0</xdr:col>
      <xdr:colOff>600075</xdr:colOff>
      <xdr:row>123</xdr:row>
      <xdr:rowOff>28575</xdr:rowOff>
    </xdr:from>
    <xdr:ext cx="2502865" cy="176972"/>
    <mc:AlternateContent xmlns:mc="http://schemas.openxmlformats.org/markup-compatibility/2006" xmlns:a14="http://schemas.microsoft.com/office/drawing/2010/main">
      <mc:Choice Requires="a14">
        <xdr:sp macro="" textlink="">
          <xdr:nvSpPr>
            <xdr:cNvPr id="92" name="CasellaDiTesto 91"/>
            <xdr:cNvSpPr txBox="1"/>
          </xdr:nvSpPr>
          <xdr:spPr>
            <a:xfrm>
              <a:off x="600075" y="24650700"/>
              <a:ext cx="2502865" cy="1769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14:m>
                <m:oMath xmlns:m="http://schemas.openxmlformats.org/officeDocument/2006/math">
                  <m:r>
                    <m:rPr>
                      <m:sty m:val="p"/>
                    </m:rPr>
                    <a:rPr lang="it-IT" sz="1100" b="0" i="0">
                      <a:latin typeface="Cambria Math" panose="02040503050406030204" pitchFamily="18" charset="0"/>
                    </a:rPr>
                    <m:t>Z</m:t>
                  </m:r>
                  <m:r>
                    <a:rPr lang="it-IT" sz="1100" b="0" i="0">
                      <a:latin typeface="Cambria Math" panose="02040503050406030204" pitchFamily="18" charset="0"/>
                    </a:rPr>
                    <m:t>=</m:t>
                  </m:r>
                  <m:sSub>
                    <m:sSubPr>
                      <m:ctrlPr>
                        <a:rPr lang="it-IT" sz="1100" b="0" i="1">
                          <a:latin typeface="Cambria Math" panose="02040503050406030204" pitchFamily="18" charset="0"/>
                          <a:ea typeface="Cambria Math" panose="02040503050406030204" pitchFamily="18" charset="0"/>
                        </a:rPr>
                      </m:ctrlPr>
                    </m:sSubPr>
                    <m:e>
                      <m:r>
                        <m:rPr>
                          <m:sty m:val="p"/>
                        </m:rPr>
                        <a:rPr lang="it-IT" sz="1100" b="0" i="0">
                          <a:latin typeface="Cambria Math" panose="02040503050406030204" pitchFamily="18" charset="0"/>
                          <a:ea typeface="Cambria Math" panose="02040503050406030204" pitchFamily="18" charset="0"/>
                        </a:rPr>
                        <m:t>Z</m:t>
                      </m:r>
                    </m:e>
                    <m:sub>
                      <m:r>
                        <m:rPr>
                          <m:sty m:val="p"/>
                        </m:rPr>
                        <a:rPr lang="it-IT" sz="1100" b="0" i="0">
                          <a:latin typeface="Cambria Math" panose="02040503050406030204" pitchFamily="18" charset="0"/>
                          <a:ea typeface="Cambria Math" panose="02040503050406030204" pitchFamily="18" charset="0"/>
                        </a:rPr>
                        <m:t>w</m:t>
                      </m:r>
                      <m:r>
                        <a:rPr lang="it-IT" sz="1100" b="0" i="0">
                          <a:latin typeface="Cambria Math" panose="02040503050406030204" pitchFamily="18" charset="0"/>
                          <a:ea typeface="Cambria Math" panose="02040503050406030204" pitchFamily="18" charset="0"/>
                        </a:rPr>
                        <m:t>,</m:t>
                      </m:r>
                      <m:r>
                        <m:rPr>
                          <m:sty m:val="p"/>
                        </m:rPr>
                        <a:rPr lang="it-IT" sz="1100" b="0" i="0">
                          <a:latin typeface="Cambria Math" panose="02040503050406030204" pitchFamily="18" charset="0"/>
                          <a:ea typeface="Cambria Math" panose="02040503050406030204" pitchFamily="18" charset="0"/>
                        </a:rPr>
                        <m:t>m</m:t>
                      </m:r>
                    </m:sub>
                  </m:sSub>
                  <m:r>
                    <a:rPr lang="it-IT" sz="1100" b="0" i="0">
                      <a:latin typeface="Cambria Math" panose="02040503050406030204" pitchFamily="18" charset="0"/>
                      <a:ea typeface="Cambria Math" panose="02040503050406030204" pitchFamily="18" charset="0"/>
                    </a:rPr>
                    <m:t>=</m:t>
                  </m:r>
                  <m:r>
                    <m:rPr>
                      <m:sty m:val="p"/>
                    </m:rPr>
                    <a:rPr lang="it-IT" sz="1100" b="0" i="0">
                      <a:latin typeface="Cambria Math" panose="02040503050406030204" pitchFamily="18" charset="0"/>
                      <a:ea typeface="Cambria Math" panose="02040503050406030204" pitchFamily="18" charset="0"/>
                    </a:rPr>
                    <m:t>a</m:t>
                  </m:r>
                  <m:r>
                    <a:rPr lang="it-IT" sz="1100" b="0" i="0">
                      <a:latin typeface="Cambria Math" panose="02040503050406030204" pitchFamily="18" charset="0"/>
                      <a:ea typeface="Cambria Math" panose="02040503050406030204" pitchFamily="18" charset="0"/>
                    </a:rPr>
                    <m:t> </m:t>
                  </m:r>
                  <m:sSub>
                    <m:sSubPr>
                      <m:ctrlPr>
                        <a:rPr lang="it-IT" sz="1100" b="0" i="1">
                          <a:solidFill>
                            <a:schemeClr val="tx1"/>
                          </a:solidFill>
                          <a:effectLst/>
                          <a:latin typeface="Cambria Math" panose="02040503050406030204" pitchFamily="18" charset="0"/>
                          <a:ea typeface="+mn-ea"/>
                          <a:cs typeface="+mn-cs"/>
                        </a:rPr>
                      </m:ctrlPr>
                    </m:sSubPr>
                    <m:e>
                      <m:r>
                        <a:rPr lang="it-IT" sz="1100" b="0" i="0">
                          <a:solidFill>
                            <a:schemeClr val="tx1"/>
                          </a:solidFill>
                          <a:effectLst/>
                          <a:latin typeface="Cambria Math" panose="02040503050406030204" pitchFamily="18" charset="0"/>
                          <a:ea typeface="+mn-ea"/>
                          <a:cs typeface="+mn-cs"/>
                        </a:rPr>
                        <m:t>               </m:t>
                      </m:r>
                      <m:r>
                        <m:rPr>
                          <m:sty m:val="p"/>
                        </m:rPr>
                        <a:rPr lang="it-IT" sz="1100" b="0" i="0">
                          <a:solidFill>
                            <a:schemeClr val="tx1"/>
                          </a:solidFill>
                          <a:effectLst/>
                          <a:latin typeface="Cambria Math" panose="02040503050406030204" pitchFamily="18" charset="0"/>
                          <a:ea typeface="+mn-ea"/>
                          <a:cs typeface="+mn-cs"/>
                        </a:rPr>
                        <m:t>σ</m:t>
                      </m:r>
                      <m:r>
                        <a:rPr lang="it-IT" sz="1100" b="0" i="0">
                          <a:solidFill>
                            <a:schemeClr val="tx1"/>
                          </a:solidFill>
                          <a:effectLst/>
                          <a:latin typeface="Cambria Math" panose="02040503050406030204" pitchFamily="18" charset="0"/>
                          <a:ea typeface="+mn-ea"/>
                          <a:cs typeface="+mn-cs"/>
                        </a:rPr>
                        <m:t>′</m:t>
                      </m:r>
                    </m:e>
                    <m:sub>
                      <m:r>
                        <m:rPr>
                          <m:sty m:val="p"/>
                        </m:rPr>
                        <a:rPr lang="it-IT" sz="1100" b="0" i="0">
                          <a:solidFill>
                            <a:schemeClr val="tx1"/>
                          </a:solidFill>
                          <a:effectLst/>
                          <a:latin typeface="Cambria Math" panose="02040503050406030204" pitchFamily="18" charset="0"/>
                          <a:ea typeface="+mn-ea"/>
                          <a:cs typeface="+mn-cs"/>
                        </a:rPr>
                        <m:t>h</m:t>
                      </m:r>
                      <m:r>
                        <a:rPr lang="it-IT" sz="1100" b="0" i="0">
                          <a:solidFill>
                            <a:schemeClr val="tx1"/>
                          </a:solidFill>
                          <a:effectLst/>
                          <a:latin typeface="Cambria Math" panose="02040503050406030204" pitchFamily="18" charset="0"/>
                          <a:ea typeface="+mn-ea"/>
                          <a:cs typeface="+mn-cs"/>
                        </a:rPr>
                        <m:t>1</m:t>
                      </m:r>
                    </m:sub>
                  </m:sSub>
                  <m:r>
                    <a:rPr lang="it-IT" sz="1100" b="0" i="0">
                      <a:solidFill>
                        <a:schemeClr val="tx1"/>
                      </a:solidFill>
                      <a:effectLst/>
                      <a:latin typeface="Cambria Math" panose="02040503050406030204" pitchFamily="18" charset="0"/>
                      <a:ea typeface="+mn-ea"/>
                      <a:cs typeface="+mn-cs"/>
                    </a:rPr>
                    <m:t>=</m:t>
                  </m:r>
                  <m:sSub>
                    <m:sSubPr>
                      <m:ctrlPr>
                        <a:rPr lang="it-IT" sz="1100" b="0" i="1">
                          <a:solidFill>
                            <a:schemeClr val="tx1"/>
                          </a:solidFill>
                          <a:effectLst/>
                          <a:latin typeface="Cambria Math" panose="02040503050406030204" pitchFamily="18" charset="0"/>
                          <a:ea typeface="+mn-ea"/>
                          <a:cs typeface="+mn-cs"/>
                        </a:rPr>
                      </m:ctrlPr>
                    </m:sSubPr>
                    <m:e>
                      <m:sSub>
                        <m:sSubPr>
                          <m:ctrlPr>
                            <a:rPr lang="it-IT" sz="1100" b="0" i="1">
                              <a:solidFill>
                                <a:schemeClr val="tx1"/>
                              </a:solidFill>
                              <a:effectLst/>
                              <a:latin typeface="Cambria Math" panose="02040503050406030204" pitchFamily="18" charset="0"/>
                              <a:ea typeface="+mn-ea"/>
                              <a:cs typeface="+mn-cs"/>
                            </a:rPr>
                          </m:ctrlPr>
                        </m:sSubPr>
                        <m:e>
                          <m:r>
                            <m:rPr>
                              <m:sty m:val="p"/>
                            </m:rPr>
                            <a:rPr lang="it-IT" sz="1100" b="0" i="0">
                              <a:solidFill>
                                <a:schemeClr val="tx1"/>
                              </a:solidFill>
                              <a:effectLst/>
                              <a:latin typeface="Cambria Math" panose="02040503050406030204" pitchFamily="18" charset="0"/>
                              <a:ea typeface="+mn-ea"/>
                              <a:cs typeface="+mn-cs"/>
                            </a:rPr>
                            <m:t>K</m:t>
                          </m:r>
                        </m:e>
                        <m:sub>
                          <m:r>
                            <m:rPr>
                              <m:sty m:val="p"/>
                            </m:rPr>
                            <a:rPr lang="it-IT" sz="1100" b="0" i="0">
                              <a:solidFill>
                                <a:schemeClr val="tx1"/>
                              </a:solidFill>
                              <a:effectLst/>
                              <a:latin typeface="Cambria Math" panose="02040503050406030204" pitchFamily="18" charset="0"/>
                              <a:ea typeface="+mn-ea"/>
                              <a:cs typeface="+mn-cs"/>
                            </a:rPr>
                            <m:t>Ad</m:t>
                          </m:r>
                          <m:r>
                            <a:rPr lang="it-IT" sz="1100" b="0" i="0">
                              <a:solidFill>
                                <a:schemeClr val="tx1"/>
                              </a:solidFill>
                              <a:effectLst/>
                              <a:latin typeface="Cambria Math" panose="02040503050406030204" pitchFamily="18" charset="0"/>
                              <a:ea typeface="+mn-ea"/>
                              <a:cs typeface="+mn-cs"/>
                            </a:rPr>
                            <m:t>,</m:t>
                          </m:r>
                          <m:r>
                            <m:rPr>
                              <m:sty m:val="p"/>
                            </m:rPr>
                            <a:rPr lang="it-IT" sz="1100" b="0" i="0">
                              <a:solidFill>
                                <a:schemeClr val="tx1"/>
                              </a:solidFill>
                              <a:effectLst/>
                              <a:latin typeface="Cambria Math" panose="02040503050406030204" pitchFamily="18" charset="0"/>
                              <a:ea typeface="+mn-ea"/>
                              <a:cs typeface="+mn-cs"/>
                            </a:rPr>
                            <m:t>A</m:t>
                          </m:r>
                        </m:sub>
                      </m:sSub>
                      <m:r>
                        <a:rPr lang="it-IT" sz="1100" b="0" i="0">
                          <a:solidFill>
                            <a:schemeClr val="tx1"/>
                          </a:solidFill>
                          <a:effectLst/>
                          <a:latin typeface="Cambria Math" panose="02040503050406030204" pitchFamily="18" charset="0"/>
                          <a:ea typeface="+mn-ea"/>
                          <a:cs typeface="+mn-cs"/>
                        </a:rPr>
                        <m:t>∙</m:t>
                      </m:r>
                      <m:r>
                        <m:rPr>
                          <m:sty m:val="p"/>
                        </m:rPr>
                        <a:rPr lang="el-GR" sz="1100" b="0" i="0">
                          <a:solidFill>
                            <a:schemeClr val="tx1"/>
                          </a:solidFill>
                          <a:effectLst/>
                          <a:latin typeface="Cambria Math" panose="02040503050406030204" pitchFamily="18" charset="0"/>
                          <a:ea typeface="+mn-ea"/>
                          <a:cs typeface="+mn-cs"/>
                        </a:rPr>
                        <m:t>σ</m:t>
                      </m:r>
                      <m:r>
                        <a:rPr lang="it-IT" sz="1100" b="0" i="0">
                          <a:solidFill>
                            <a:schemeClr val="tx1"/>
                          </a:solidFill>
                          <a:effectLst/>
                          <a:latin typeface="Cambria Math" panose="02040503050406030204" pitchFamily="18" charset="0"/>
                          <a:ea typeface="+mn-ea"/>
                          <a:cs typeface="+mn-cs"/>
                        </a:rPr>
                        <m:t>′</m:t>
                      </m:r>
                    </m:e>
                    <m:sub>
                      <m:r>
                        <m:rPr>
                          <m:sty m:val="p"/>
                        </m:rPr>
                        <a:rPr lang="it-IT" sz="1100" b="0" i="0">
                          <a:solidFill>
                            <a:schemeClr val="tx1"/>
                          </a:solidFill>
                          <a:effectLst/>
                          <a:latin typeface="Cambria Math" panose="02040503050406030204" pitchFamily="18" charset="0"/>
                          <a:ea typeface="+mn-ea"/>
                          <a:cs typeface="+mn-cs"/>
                        </a:rPr>
                        <m:t>v</m:t>
                      </m:r>
                      <m:r>
                        <a:rPr lang="it-IT" sz="1100" b="0" i="0">
                          <a:solidFill>
                            <a:schemeClr val="tx1"/>
                          </a:solidFill>
                          <a:effectLst/>
                          <a:latin typeface="Cambria Math" panose="02040503050406030204" pitchFamily="18" charset="0"/>
                          <a:ea typeface="+mn-ea"/>
                          <a:cs typeface="+mn-cs"/>
                        </a:rPr>
                        <m:t>1</m:t>
                      </m:r>
                    </m:sub>
                  </m:sSub>
                </m:oMath>
              </a14:m>
              <a:r>
                <a:rPr lang="it-IT" sz="1100" i="0"/>
                <a:t> =</a:t>
              </a:r>
            </a:p>
          </xdr:txBody>
        </xdr:sp>
      </mc:Choice>
      <mc:Fallback xmlns="">
        <xdr:sp macro="" textlink="">
          <xdr:nvSpPr>
            <xdr:cNvPr id="92" name="CasellaDiTesto 91"/>
            <xdr:cNvSpPr txBox="1"/>
          </xdr:nvSpPr>
          <xdr:spPr>
            <a:xfrm>
              <a:off x="600075" y="24650700"/>
              <a:ext cx="2502865" cy="1769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r>
                <a:rPr lang="it-IT" sz="1100" b="0" i="0">
                  <a:latin typeface="Cambria Math" panose="02040503050406030204" pitchFamily="18" charset="0"/>
                </a:rPr>
                <a:t>Z=</a:t>
              </a:r>
              <a:r>
                <a:rPr lang="it-IT" sz="1100" b="0" i="0">
                  <a:latin typeface="Cambria Math" panose="02040503050406030204" pitchFamily="18" charset="0"/>
                  <a:ea typeface="Cambria Math" panose="02040503050406030204" pitchFamily="18" charset="0"/>
                </a:rPr>
                <a:t>Z_(w,m)=a </a:t>
              </a:r>
              <a:r>
                <a:rPr lang="it-IT" sz="1100" b="0" i="0">
                  <a:solidFill>
                    <a:schemeClr val="tx1"/>
                  </a:solidFill>
                  <a:effectLst/>
                  <a:latin typeface="Cambria Math" panose="02040503050406030204" pitchFamily="18" charset="0"/>
                  <a:ea typeface="+mn-ea"/>
                  <a:cs typeface="+mn-cs"/>
                </a:rPr>
                <a:t>〖               σ′〗_h1=〖K_(Ad,A)∙</a:t>
              </a:r>
              <a:r>
                <a:rPr lang="el-GR" sz="1100" b="0" i="0">
                  <a:solidFill>
                    <a:schemeClr val="tx1"/>
                  </a:solidFill>
                  <a:effectLst/>
                  <a:latin typeface="Cambria Math" panose="02040503050406030204" pitchFamily="18" charset="0"/>
                  <a:ea typeface="+mn-ea"/>
                  <a:cs typeface="+mn-cs"/>
                </a:rPr>
                <a:t>σ</a:t>
              </a:r>
              <a:r>
                <a:rPr lang="it-IT" sz="1100" b="0" i="0">
                  <a:solidFill>
                    <a:schemeClr val="tx1"/>
                  </a:solidFill>
                  <a:effectLst/>
                  <a:latin typeface="Cambria Math" panose="02040503050406030204" pitchFamily="18" charset="0"/>
                  <a:ea typeface="+mn-ea"/>
                  <a:cs typeface="+mn-cs"/>
                </a:rPr>
                <a:t>′〗_v1</a:t>
              </a:r>
              <a:r>
                <a:rPr lang="it-IT" sz="1100" i="0"/>
                <a:t> =</a:t>
              </a:r>
            </a:p>
          </xdr:txBody>
        </xdr:sp>
      </mc:Fallback>
    </mc:AlternateContent>
    <xdr:clientData/>
  </xdr:oneCellAnchor>
  <xdr:oneCellAnchor>
    <xdr:from>
      <xdr:col>0</xdr:col>
      <xdr:colOff>590550</xdr:colOff>
      <xdr:row>124</xdr:row>
      <xdr:rowOff>28575</xdr:rowOff>
    </xdr:from>
    <xdr:ext cx="2688428" cy="184602"/>
    <mc:AlternateContent xmlns:mc="http://schemas.openxmlformats.org/markup-compatibility/2006" xmlns:a14="http://schemas.microsoft.com/office/drawing/2010/main">
      <mc:Choice Requires="a14">
        <xdr:sp macro="" textlink="">
          <xdr:nvSpPr>
            <xdr:cNvPr id="93" name="CasellaDiTesto 92"/>
            <xdr:cNvSpPr txBox="1"/>
          </xdr:nvSpPr>
          <xdr:spPr>
            <a:xfrm>
              <a:off x="590550" y="24841200"/>
              <a:ext cx="2688428" cy="18460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14:m>
                <m:oMath xmlns:m="http://schemas.openxmlformats.org/officeDocument/2006/math">
                  <m:r>
                    <m:rPr>
                      <m:sty m:val="p"/>
                    </m:rPr>
                    <a:rPr lang="it-IT" sz="1100" b="0" i="0">
                      <a:latin typeface="Cambria Math" panose="02040503050406030204" pitchFamily="18" charset="0"/>
                    </a:rPr>
                    <m:t>Z</m:t>
                  </m:r>
                  <m:r>
                    <a:rPr lang="it-IT" sz="1100" b="0" i="0">
                      <a:latin typeface="Cambria Math" panose="02040503050406030204" pitchFamily="18" charset="0"/>
                    </a:rPr>
                    <m:t>=</m:t>
                  </m:r>
                  <m:sSub>
                    <m:sSubPr>
                      <m:ctrlPr>
                        <a:rPr lang="it-IT" sz="1100" b="0" i="1">
                          <a:latin typeface="Cambria Math" panose="02040503050406030204" pitchFamily="18" charset="0"/>
                          <a:ea typeface="Cambria Math" panose="02040503050406030204" pitchFamily="18" charset="0"/>
                        </a:rPr>
                      </m:ctrlPr>
                    </m:sSubPr>
                    <m:e>
                      <m:r>
                        <m:rPr>
                          <m:sty m:val="p"/>
                        </m:rPr>
                        <a:rPr lang="it-IT" sz="1100" b="0" i="0">
                          <a:latin typeface="Cambria Math" panose="02040503050406030204" pitchFamily="18" charset="0"/>
                          <a:ea typeface="Cambria Math" panose="02040503050406030204" pitchFamily="18" charset="0"/>
                        </a:rPr>
                        <m:t>H</m:t>
                      </m:r>
                    </m:e>
                    <m:sub>
                      <m:r>
                        <m:rPr>
                          <m:sty m:val="p"/>
                        </m:rPr>
                        <a:rPr lang="it-IT" sz="1100" b="0" i="0">
                          <a:latin typeface="Cambria Math" panose="02040503050406030204" pitchFamily="18" charset="0"/>
                          <a:ea typeface="Cambria Math" panose="02040503050406030204" pitchFamily="18" charset="0"/>
                        </a:rPr>
                        <m:t>A</m:t>
                      </m:r>
                    </m:sub>
                  </m:sSub>
                  <m:r>
                    <a:rPr lang="it-IT" sz="1100" b="0" i="0">
                      <a:latin typeface="Cambria Math" panose="02040503050406030204" pitchFamily="18" charset="0"/>
                      <a:ea typeface="Cambria Math" panose="02040503050406030204" pitchFamily="18" charset="0"/>
                    </a:rPr>
                    <m:t>  </m:t>
                  </m:r>
                  <m:sSub>
                    <m:sSubPr>
                      <m:ctrlPr>
                        <a:rPr lang="it-IT" sz="1100" b="0" i="1">
                          <a:solidFill>
                            <a:schemeClr val="tx1"/>
                          </a:solidFill>
                          <a:effectLst/>
                          <a:latin typeface="Cambria Math" panose="02040503050406030204" pitchFamily="18" charset="0"/>
                          <a:ea typeface="+mn-ea"/>
                          <a:cs typeface="+mn-cs"/>
                        </a:rPr>
                      </m:ctrlPr>
                    </m:sSubPr>
                    <m:e>
                      <m:r>
                        <a:rPr lang="it-IT" sz="1100" b="0" i="0">
                          <a:solidFill>
                            <a:schemeClr val="tx1"/>
                          </a:solidFill>
                          <a:effectLst/>
                          <a:latin typeface="Cambria Math" panose="02040503050406030204" pitchFamily="18" charset="0"/>
                          <a:ea typeface="+mn-ea"/>
                          <a:cs typeface="+mn-cs"/>
                        </a:rPr>
                        <m:t>                          </m:t>
                      </m:r>
                      <m:r>
                        <m:rPr>
                          <m:sty m:val="p"/>
                        </m:rPr>
                        <a:rPr lang="it-IT" sz="1100" b="0" i="0">
                          <a:solidFill>
                            <a:schemeClr val="tx1"/>
                          </a:solidFill>
                          <a:effectLst/>
                          <a:latin typeface="Cambria Math" panose="02040503050406030204" pitchFamily="18" charset="0"/>
                          <a:ea typeface="+mn-ea"/>
                          <a:cs typeface="+mn-cs"/>
                        </a:rPr>
                        <m:t>σ</m:t>
                      </m:r>
                      <m:r>
                        <a:rPr lang="it-IT" sz="1100" b="0" i="0">
                          <a:solidFill>
                            <a:schemeClr val="tx1"/>
                          </a:solidFill>
                          <a:effectLst/>
                          <a:latin typeface="Cambria Math" panose="02040503050406030204" pitchFamily="18" charset="0"/>
                          <a:ea typeface="+mn-ea"/>
                          <a:cs typeface="+mn-cs"/>
                        </a:rPr>
                        <m:t>′</m:t>
                      </m:r>
                    </m:e>
                    <m:sub>
                      <m:r>
                        <m:rPr>
                          <m:sty m:val="p"/>
                        </m:rPr>
                        <a:rPr lang="it-IT" sz="1100" b="0" i="0">
                          <a:solidFill>
                            <a:schemeClr val="tx1"/>
                          </a:solidFill>
                          <a:effectLst/>
                          <a:latin typeface="Cambria Math" panose="02040503050406030204" pitchFamily="18" charset="0"/>
                          <a:ea typeface="+mn-ea"/>
                          <a:cs typeface="+mn-cs"/>
                        </a:rPr>
                        <m:t>h</m:t>
                      </m:r>
                      <m:r>
                        <a:rPr lang="it-IT" sz="1100" b="0" i="0">
                          <a:solidFill>
                            <a:schemeClr val="tx1"/>
                          </a:solidFill>
                          <a:effectLst/>
                          <a:latin typeface="Cambria Math" panose="02040503050406030204" pitchFamily="18" charset="0"/>
                          <a:ea typeface="+mn-ea"/>
                          <a:cs typeface="+mn-cs"/>
                        </a:rPr>
                        <m:t>2</m:t>
                      </m:r>
                      <m:r>
                        <m:rPr>
                          <m:sty m:val="p"/>
                        </m:rPr>
                        <a:rPr lang="it-IT" sz="1100" b="0" i="0">
                          <a:solidFill>
                            <a:schemeClr val="tx1"/>
                          </a:solidFill>
                          <a:effectLst/>
                          <a:latin typeface="Cambria Math" panose="02040503050406030204" pitchFamily="18" charset="0"/>
                          <a:ea typeface="+mn-ea"/>
                          <a:cs typeface="+mn-cs"/>
                        </a:rPr>
                        <m:t>sup</m:t>
                      </m:r>
                    </m:sub>
                  </m:sSub>
                  <m:r>
                    <a:rPr lang="it-IT" sz="1100" b="0" i="0">
                      <a:solidFill>
                        <a:schemeClr val="tx1"/>
                      </a:solidFill>
                      <a:effectLst/>
                      <a:latin typeface="Cambria Math" panose="02040503050406030204" pitchFamily="18" charset="0"/>
                      <a:ea typeface="+mn-ea"/>
                      <a:cs typeface="+mn-cs"/>
                    </a:rPr>
                    <m:t>=</m:t>
                  </m:r>
                  <m:sSub>
                    <m:sSubPr>
                      <m:ctrlPr>
                        <a:rPr lang="it-IT" sz="1100" b="0" i="1">
                          <a:solidFill>
                            <a:schemeClr val="tx1"/>
                          </a:solidFill>
                          <a:effectLst/>
                          <a:latin typeface="Cambria Math" panose="02040503050406030204" pitchFamily="18" charset="0"/>
                          <a:ea typeface="+mn-ea"/>
                          <a:cs typeface="+mn-cs"/>
                        </a:rPr>
                      </m:ctrlPr>
                    </m:sSubPr>
                    <m:e>
                      <m:sSub>
                        <m:sSubPr>
                          <m:ctrlPr>
                            <a:rPr lang="it-IT" sz="1100" b="0" i="1">
                              <a:solidFill>
                                <a:schemeClr val="tx1"/>
                              </a:solidFill>
                              <a:effectLst/>
                              <a:latin typeface="Cambria Math" panose="02040503050406030204" pitchFamily="18" charset="0"/>
                              <a:ea typeface="+mn-ea"/>
                              <a:cs typeface="+mn-cs"/>
                            </a:rPr>
                          </m:ctrlPr>
                        </m:sSubPr>
                        <m:e>
                          <m:r>
                            <m:rPr>
                              <m:sty m:val="p"/>
                            </m:rPr>
                            <a:rPr lang="it-IT" sz="1100" b="0" i="0">
                              <a:solidFill>
                                <a:schemeClr val="tx1"/>
                              </a:solidFill>
                              <a:effectLst/>
                              <a:latin typeface="Cambria Math" panose="02040503050406030204" pitchFamily="18" charset="0"/>
                              <a:ea typeface="+mn-ea"/>
                              <a:cs typeface="+mn-cs"/>
                            </a:rPr>
                            <m:t>K</m:t>
                          </m:r>
                        </m:e>
                        <m:sub>
                          <m:r>
                            <m:rPr>
                              <m:sty m:val="p"/>
                            </m:rPr>
                            <a:rPr lang="it-IT" sz="1100" b="0" i="0">
                              <a:solidFill>
                                <a:schemeClr val="tx1"/>
                              </a:solidFill>
                              <a:effectLst/>
                              <a:latin typeface="Cambria Math" panose="02040503050406030204" pitchFamily="18" charset="0"/>
                              <a:ea typeface="+mn-ea"/>
                              <a:cs typeface="+mn-cs"/>
                            </a:rPr>
                            <m:t>Ad</m:t>
                          </m:r>
                          <m:r>
                            <a:rPr lang="it-IT" sz="1100" b="0" i="0">
                              <a:solidFill>
                                <a:schemeClr val="tx1"/>
                              </a:solidFill>
                              <a:effectLst/>
                              <a:latin typeface="Cambria Math" panose="02040503050406030204" pitchFamily="18" charset="0"/>
                              <a:ea typeface="+mn-ea"/>
                              <a:cs typeface="+mn-cs"/>
                            </a:rPr>
                            <m:t>,</m:t>
                          </m:r>
                          <m:r>
                            <m:rPr>
                              <m:sty m:val="p"/>
                            </m:rPr>
                            <a:rPr lang="it-IT" sz="1100" b="0" i="0">
                              <a:solidFill>
                                <a:schemeClr val="tx1"/>
                              </a:solidFill>
                              <a:effectLst/>
                              <a:latin typeface="Cambria Math" panose="02040503050406030204" pitchFamily="18" charset="0"/>
                              <a:ea typeface="+mn-ea"/>
                              <a:cs typeface="+mn-cs"/>
                            </a:rPr>
                            <m:t>A</m:t>
                          </m:r>
                        </m:sub>
                      </m:sSub>
                      <m:r>
                        <a:rPr lang="it-IT" sz="1100" b="0" i="0">
                          <a:solidFill>
                            <a:schemeClr val="tx1"/>
                          </a:solidFill>
                          <a:effectLst/>
                          <a:latin typeface="Cambria Math" panose="02040503050406030204" pitchFamily="18" charset="0"/>
                          <a:ea typeface="+mn-ea"/>
                          <a:cs typeface="+mn-cs"/>
                        </a:rPr>
                        <m:t>∙</m:t>
                      </m:r>
                      <m:r>
                        <m:rPr>
                          <m:sty m:val="p"/>
                        </m:rPr>
                        <a:rPr lang="el-GR" sz="1100" b="0" i="0">
                          <a:solidFill>
                            <a:schemeClr val="tx1"/>
                          </a:solidFill>
                          <a:effectLst/>
                          <a:latin typeface="Cambria Math" panose="02040503050406030204" pitchFamily="18" charset="0"/>
                          <a:ea typeface="+mn-ea"/>
                          <a:cs typeface="+mn-cs"/>
                        </a:rPr>
                        <m:t>σ</m:t>
                      </m:r>
                      <m:r>
                        <a:rPr lang="it-IT" sz="1100" b="0" i="0">
                          <a:solidFill>
                            <a:schemeClr val="tx1"/>
                          </a:solidFill>
                          <a:effectLst/>
                          <a:latin typeface="Cambria Math" panose="02040503050406030204" pitchFamily="18" charset="0"/>
                          <a:ea typeface="+mn-ea"/>
                          <a:cs typeface="+mn-cs"/>
                        </a:rPr>
                        <m:t>′</m:t>
                      </m:r>
                    </m:e>
                    <m:sub>
                      <m:r>
                        <m:rPr>
                          <m:sty m:val="p"/>
                        </m:rPr>
                        <a:rPr lang="it-IT" sz="1100" b="0" i="0">
                          <a:solidFill>
                            <a:schemeClr val="tx1"/>
                          </a:solidFill>
                          <a:effectLst/>
                          <a:latin typeface="Cambria Math" panose="02040503050406030204" pitchFamily="18" charset="0"/>
                          <a:ea typeface="+mn-ea"/>
                          <a:cs typeface="+mn-cs"/>
                        </a:rPr>
                        <m:t>v</m:t>
                      </m:r>
                      <m:r>
                        <a:rPr lang="it-IT" sz="1100" b="0" i="0">
                          <a:solidFill>
                            <a:schemeClr val="tx1"/>
                          </a:solidFill>
                          <a:effectLst/>
                          <a:latin typeface="Cambria Math" panose="02040503050406030204" pitchFamily="18" charset="0"/>
                          <a:ea typeface="+mn-ea"/>
                          <a:cs typeface="+mn-cs"/>
                        </a:rPr>
                        <m:t>2</m:t>
                      </m:r>
                    </m:sub>
                  </m:sSub>
                </m:oMath>
              </a14:m>
              <a:r>
                <a:rPr lang="it-IT" sz="1100" i="0"/>
                <a:t> =</a:t>
              </a:r>
            </a:p>
          </xdr:txBody>
        </xdr:sp>
      </mc:Choice>
      <mc:Fallback xmlns="">
        <xdr:sp macro="" textlink="">
          <xdr:nvSpPr>
            <xdr:cNvPr id="93" name="CasellaDiTesto 92"/>
            <xdr:cNvSpPr txBox="1"/>
          </xdr:nvSpPr>
          <xdr:spPr>
            <a:xfrm>
              <a:off x="590550" y="24841200"/>
              <a:ext cx="2688428" cy="18460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r>
                <a:rPr lang="it-IT" sz="1100" b="0" i="0">
                  <a:latin typeface="Cambria Math" panose="02040503050406030204" pitchFamily="18" charset="0"/>
                </a:rPr>
                <a:t>Z=</a:t>
              </a:r>
              <a:r>
                <a:rPr lang="it-IT" sz="1100" b="0" i="0">
                  <a:latin typeface="Cambria Math" panose="02040503050406030204" pitchFamily="18" charset="0"/>
                  <a:ea typeface="Cambria Math" panose="02040503050406030204" pitchFamily="18" charset="0"/>
                </a:rPr>
                <a:t>H_A   </a:t>
              </a:r>
              <a:r>
                <a:rPr lang="it-IT" sz="1100" b="0" i="0">
                  <a:solidFill>
                    <a:schemeClr val="tx1"/>
                  </a:solidFill>
                  <a:effectLst/>
                  <a:latin typeface="Cambria Math" panose="02040503050406030204" pitchFamily="18" charset="0"/>
                  <a:ea typeface="+mn-ea"/>
                  <a:cs typeface="+mn-cs"/>
                </a:rPr>
                <a:t>〖                          σ′〗_h2sup=〖K_(Ad,A)∙</a:t>
              </a:r>
              <a:r>
                <a:rPr lang="el-GR" sz="1100" b="0" i="0">
                  <a:solidFill>
                    <a:schemeClr val="tx1"/>
                  </a:solidFill>
                  <a:effectLst/>
                  <a:latin typeface="Cambria Math" panose="02040503050406030204" pitchFamily="18" charset="0"/>
                  <a:ea typeface="+mn-ea"/>
                  <a:cs typeface="+mn-cs"/>
                </a:rPr>
                <a:t>σ</a:t>
              </a:r>
              <a:r>
                <a:rPr lang="it-IT" sz="1100" b="0" i="0">
                  <a:solidFill>
                    <a:schemeClr val="tx1"/>
                  </a:solidFill>
                  <a:effectLst/>
                  <a:latin typeface="Cambria Math" panose="02040503050406030204" pitchFamily="18" charset="0"/>
                  <a:ea typeface="+mn-ea"/>
                  <a:cs typeface="+mn-cs"/>
                </a:rPr>
                <a:t>′〗_v2</a:t>
              </a:r>
              <a:r>
                <a:rPr lang="it-IT" sz="1100" i="0"/>
                <a:t> =</a:t>
              </a:r>
            </a:p>
          </xdr:txBody>
        </xdr:sp>
      </mc:Fallback>
    </mc:AlternateContent>
    <xdr:clientData/>
  </xdr:oneCellAnchor>
  <xdr:oneCellAnchor>
    <xdr:from>
      <xdr:col>0</xdr:col>
      <xdr:colOff>600075</xdr:colOff>
      <xdr:row>127</xdr:row>
      <xdr:rowOff>9525</xdr:rowOff>
    </xdr:from>
    <xdr:ext cx="3800475" cy="206082"/>
    <mc:AlternateContent xmlns:mc="http://schemas.openxmlformats.org/markup-compatibility/2006" xmlns:a14="http://schemas.microsoft.com/office/drawing/2010/main">
      <mc:Choice Requires="a14">
        <xdr:sp macro="" textlink="">
          <xdr:nvSpPr>
            <xdr:cNvPr id="94" name="CasellaDiTesto 93"/>
            <xdr:cNvSpPr txBox="1"/>
          </xdr:nvSpPr>
          <xdr:spPr>
            <a:xfrm>
              <a:off x="600075" y="25393650"/>
              <a:ext cx="3800475" cy="2060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marL="0" marR="0" lvl="0" indent="0" algn="l" defTabSz="914400" eaLnBrk="1" fontAlgn="auto" latinLnBrk="0" hangingPunct="1">
                <a:lnSpc>
                  <a:spcPct val="100000"/>
                </a:lnSpc>
                <a:spcBef>
                  <a:spcPts val="0"/>
                </a:spcBef>
                <a:spcAft>
                  <a:spcPts val="0"/>
                </a:spcAft>
                <a:buClrTx/>
                <a:buSzTx/>
                <a:buFontTx/>
                <a:buNone/>
                <a:tabLst/>
                <a:defRPr/>
              </a:pPr>
              <a14:m>
                <m:oMath xmlns:m="http://schemas.openxmlformats.org/officeDocument/2006/math">
                  <m:r>
                    <m:rPr>
                      <m:sty m:val="p"/>
                    </m:rPr>
                    <a:rPr lang="it-IT" sz="1100" b="0" i="0">
                      <a:latin typeface="Cambria Math" panose="02040503050406030204" pitchFamily="18" charset="0"/>
                    </a:rPr>
                    <m:t>Z</m:t>
                  </m:r>
                  <m:r>
                    <a:rPr lang="it-IT" sz="1100" b="0" i="0">
                      <a:latin typeface="Cambria Math" panose="02040503050406030204" pitchFamily="18" charset="0"/>
                    </a:rPr>
                    <m:t>=</m:t>
                  </m:r>
                  <m:r>
                    <m:rPr>
                      <m:sty m:val="p"/>
                    </m:rPr>
                    <a:rPr lang="it-IT" sz="1100" b="0" i="0">
                      <a:latin typeface="Cambria Math" panose="02040503050406030204" pitchFamily="18" charset="0"/>
                    </a:rPr>
                    <m:t>L</m:t>
                  </m:r>
                  <m:r>
                    <a:rPr lang="it-IT" sz="1100" b="0" i="0">
                      <a:latin typeface="Cambria Math" panose="02040503050406030204" pitchFamily="18" charset="0"/>
                      <a:ea typeface="Cambria Math" panose="02040503050406030204" pitchFamily="18" charset="0"/>
                    </a:rPr>
                    <m:t>  </m:t>
                  </m:r>
                  <m:sSub>
                    <m:sSubPr>
                      <m:ctrlPr>
                        <a:rPr lang="it-IT" sz="1100" b="0" i="1">
                          <a:solidFill>
                            <a:schemeClr val="tx1"/>
                          </a:solidFill>
                          <a:effectLst/>
                          <a:latin typeface="Cambria Math" panose="02040503050406030204" pitchFamily="18" charset="0"/>
                          <a:ea typeface="+mn-ea"/>
                          <a:cs typeface="+mn-cs"/>
                        </a:rPr>
                      </m:ctrlPr>
                    </m:sSubPr>
                    <m:e>
                      <m:r>
                        <a:rPr lang="it-IT" sz="1100" b="0" i="0">
                          <a:solidFill>
                            <a:schemeClr val="tx1"/>
                          </a:solidFill>
                          <a:effectLst/>
                          <a:latin typeface="Cambria Math" panose="02040503050406030204" pitchFamily="18" charset="0"/>
                          <a:ea typeface="+mn-ea"/>
                          <a:cs typeface="+mn-cs"/>
                        </a:rPr>
                        <m:t>                             </m:t>
                      </m:r>
                      <m:r>
                        <m:rPr>
                          <m:sty m:val="p"/>
                        </m:rPr>
                        <a:rPr lang="it-IT" sz="1100" b="0" i="0">
                          <a:solidFill>
                            <a:schemeClr val="tx1"/>
                          </a:solidFill>
                          <a:effectLst/>
                          <a:latin typeface="Cambria Math" panose="02040503050406030204" pitchFamily="18" charset="0"/>
                          <a:ea typeface="+mn-ea"/>
                          <a:cs typeface="+mn-cs"/>
                        </a:rPr>
                        <m:t>σ</m:t>
                      </m:r>
                      <m:r>
                        <a:rPr lang="it-IT" sz="1100" b="0" i="0">
                          <a:solidFill>
                            <a:schemeClr val="tx1"/>
                          </a:solidFill>
                          <a:effectLst/>
                          <a:latin typeface="Cambria Math" panose="02040503050406030204" pitchFamily="18" charset="0"/>
                          <a:ea typeface="+mn-ea"/>
                          <a:cs typeface="+mn-cs"/>
                        </a:rPr>
                        <m:t>′</m:t>
                      </m:r>
                    </m:e>
                    <m:sub>
                      <m:r>
                        <m:rPr>
                          <m:sty m:val="p"/>
                        </m:rPr>
                        <a:rPr lang="it-IT" sz="1100" b="0" i="0">
                          <a:solidFill>
                            <a:schemeClr val="tx1"/>
                          </a:solidFill>
                          <a:effectLst/>
                          <a:latin typeface="Cambria Math" panose="02040503050406030204" pitchFamily="18" charset="0"/>
                          <a:ea typeface="+mn-ea"/>
                          <a:cs typeface="+mn-cs"/>
                        </a:rPr>
                        <m:t>h</m:t>
                      </m:r>
                      <m:r>
                        <a:rPr lang="it-IT" sz="1100" b="0" i="0">
                          <a:solidFill>
                            <a:schemeClr val="tx1"/>
                          </a:solidFill>
                          <a:effectLst/>
                          <a:latin typeface="Cambria Math" panose="02040503050406030204" pitchFamily="18" charset="0"/>
                          <a:ea typeface="+mn-ea"/>
                          <a:cs typeface="+mn-cs"/>
                        </a:rPr>
                        <m:t>4</m:t>
                      </m:r>
                      <m:r>
                        <m:rPr>
                          <m:sty m:val="p"/>
                        </m:rPr>
                        <a:rPr lang="it-IT" sz="1100" b="0" i="0">
                          <a:solidFill>
                            <a:schemeClr val="tx1"/>
                          </a:solidFill>
                          <a:effectLst/>
                          <a:latin typeface="Cambria Math" panose="02040503050406030204" pitchFamily="18" charset="0"/>
                          <a:ea typeface="+mn-ea"/>
                          <a:cs typeface="+mn-cs"/>
                        </a:rPr>
                        <m:t>m</m:t>
                      </m:r>
                    </m:sub>
                  </m:sSub>
                  <m:r>
                    <a:rPr lang="it-IT" sz="1100" b="0" i="0">
                      <a:solidFill>
                        <a:schemeClr val="tx1"/>
                      </a:solidFill>
                      <a:effectLst/>
                      <a:latin typeface="Cambria Math" panose="02040503050406030204" pitchFamily="18" charset="0"/>
                      <a:ea typeface="+mn-ea"/>
                      <a:cs typeface="+mn-cs"/>
                    </a:rPr>
                    <m:t>=</m:t>
                  </m:r>
                  <m:sSub>
                    <m:sSubPr>
                      <m:ctrlPr>
                        <a:rPr lang="it-IT" sz="1100" b="0" i="1">
                          <a:solidFill>
                            <a:schemeClr val="tx1"/>
                          </a:solidFill>
                          <a:effectLst/>
                          <a:latin typeface="Cambria Math" panose="02040503050406030204" pitchFamily="18" charset="0"/>
                          <a:ea typeface="+mn-ea"/>
                          <a:cs typeface="+mn-cs"/>
                        </a:rPr>
                      </m:ctrlPr>
                    </m:sSubPr>
                    <m:e>
                      <m:sSub>
                        <m:sSubPr>
                          <m:ctrlPr>
                            <a:rPr lang="it-IT" sz="1100" b="0" i="1">
                              <a:solidFill>
                                <a:schemeClr val="tx1"/>
                              </a:solidFill>
                              <a:effectLst/>
                              <a:latin typeface="Cambria Math" panose="02040503050406030204" pitchFamily="18" charset="0"/>
                              <a:ea typeface="+mn-ea"/>
                              <a:cs typeface="+mn-cs"/>
                            </a:rPr>
                          </m:ctrlPr>
                        </m:sSubPr>
                        <m:e>
                          <m:r>
                            <m:rPr>
                              <m:sty m:val="p"/>
                            </m:rPr>
                            <a:rPr lang="it-IT" sz="1100" b="0" i="0">
                              <a:solidFill>
                                <a:schemeClr val="tx1"/>
                              </a:solidFill>
                              <a:effectLst/>
                              <a:latin typeface="Cambria Math" panose="02040503050406030204" pitchFamily="18" charset="0"/>
                              <a:ea typeface="+mn-ea"/>
                              <a:cs typeface="+mn-cs"/>
                            </a:rPr>
                            <m:t>K</m:t>
                          </m:r>
                        </m:e>
                        <m:sub>
                          <m:r>
                            <m:rPr>
                              <m:sty m:val="p"/>
                            </m:rPr>
                            <a:rPr lang="it-IT" sz="1100" b="0" i="0">
                              <a:solidFill>
                                <a:schemeClr val="tx1"/>
                              </a:solidFill>
                              <a:effectLst/>
                              <a:latin typeface="Cambria Math" panose="02040503050406030204" pitchFamily="18" charset="0"/>
                              <a:ea typeface="+mn-ea"/>
                              <a:cs typeface="+mn-cs"/>
                            </a:rPr>
                            <m:t>Ad</m:t>
                          </m:r>
                          <m:r>
                            <a:rPr lang="it-IT" sz="1100" b="0" i="0">
                              <a:solidFill>
                                <a:schemeClr val="tx1"/>
                              </a:solidFill>
                              <a:effectLst/>
                              <a:latin typeface="Cambria Math" panose="02040503050406030204" pitchFamily="18" charset="0"/>
                              <a:ea typeface="+mn-ea"/>
                              <a:cs typeface="+mn-cs"/>
                            </a:rPr>
                            <m:t>,</m:t>
                          </m:r>
                          <m:r>
                            <m:rPr>
                              <m:sty m:val="p"/>
                            </m:rPr>
                            <a:rPr lang="it-IT" sz="1100" b="0" i="0">
                              <a:solidFill>
                                <a:schemeClr val="tx1"/>
                              </a:solidFill>
                              <a:effectLst/>
                              <a:latin typeface="Cambria Math" panose="02040503050406030204" pitchFamily="18" charset="0"/>
                              <a:ea typeface="+mn-ea"/>
                              <a:cs typeface="+mn-cs"/>
                            </a:rPr>
                            <m:t>B</m:t>
                          </m:r>
                        </m:sub>
                      </m:sSub>
                      <m:r>
                        <a:rPr lang="it-IT" sz="1100" b="0" i="0">
                          <a:solidFill>
                            <a:schemeClr val="tx1"/>
                          </a:solidFill>
                          <a:effectLst/>
                          <a:latin typeface="Cambria Math" panose="02040503050406030204" pitchFamily="18" charset="0"/>
                          <a:ea typeface="+mn-ea"/>
                          <a:cs typeface="+mn-cs"/>
                        </a:rPr>
                        <m:t>∙</m:t>
                      </m:r>
                      <m:r>
                        <m:rPr>
                          <m:sty m:val="p"/>
                        </m:rPr>
                        <a:rPr lang="el-GR" sz="1100" b="0" i="0">
                          <a:solidFill>
                            <a:schemeClr val="tx1"/>
                          </a:solidFill>
                          <a:effectLst/>
                          <a:latin typeface="Cambria Math" panose="02040503050406030204" pitchFamily="18" charset="0"/>
                          <a:ea typeface="+mn-ea"/>
                          <a:cs typeface="+mn-cs"/>
                        </a:rPr>
                        <m:t>σ</m:t>
                      </m:r>
                      <m:r>
                        <a:rPr lang="it-IT" sz="1100" b="0" i="0">
                          <a:solidFill>
                            <a:schemeClr val="tx1"/>
                          </a:solidFill>
                          <a:effectLst/>
                          <a:latin typeface="Cambria Math" panose="02040503050406030204" pitchFamily="18" charset="0"/>
                          <a:ea typeface="+mn-ea"/>
                          <a:cs typeface="+mn-cs"/>
                        </a:rPr>
                        <m:t>′</m:t>
                      </m:r>
                    </m:e>
                    <m:sub>
                      <m:r>
                        <m:rPr>
                          <m:sty m:val="p"/>
                        </m:rPr>
                        <a:rPr lang="it-IT" sz="1100" b="0" i="0">
                          <a:solidFill>
                            <a:schemeClr val="tx1"/>
                          </a:solidFill>
                          <a:effectLst/>
                          <a:latin typeface="Cambria Math" panose="02040503050406030204" pitchFamily="18" charset="0"/>
                          <a:ea typeface="+mn-ea"/>
                          <a:cs typeface="+mn-cs"/>
                        </a:rPr>
                        <m:t>v</m:t>
                      </m:r>
                      <m:r>
                        <a:rPr lang="it-IT" sz="1100" b="0" i="0">
                          <a:solidFill>
                            <a:schemeClr val="tx1"/>
                          </a:solidFill>
                          <a:effectLst/>
                          <a:latin typeface="Cambria Math" panose="02040503050406030204" pitchFamily="18" charset="0"/>
                          <a:ea typeface="+mn-ea"/>
                          <a:cs typeface="+mn-cs"/>
                        </a:rPr>
                        <m:t>4</m:t>
                      </m:r>
                      <m:r>
                        <m:rPr>
                          <m:sty m:val="p"/>
                        </m:rPr>
                        <a:rPr lang="it-IT" sz="1100" b="0" i="0">
                          <a:solidFill>
                            <a:schemeClr val="tx1"/>
                          </a:solidFill>
                          <a:effectLst/>
                          <a:latin typeface="Cambria Math" panose="02040503050406030204" pitchFamily="18" charset="0"/>
                          <a:ea typeface="+mn-ea"/>
                          <a:cs typeface="+mn-cs"/>
                        </a:rPr>
                        <m:t>m</m:t>
                      </m:r>
                    </m:sub>
                  </m:sSub>
                  <m:r>
                    <m:rPr>
                      <m:nor/>
                    </m:rPr>
                    <a:rPr lang="it-IT" sz="1100" i="0">
                      <a:solidFill>
                        <a:schemeClr val="tx1"/>
                      </a:solidFill>
                      <a:effectLst/>
                      <a:latin typeface="+mn-lt"/>
                      <a:ea typeface="+mn-ea"/>
                      <a:cs typeface="+mn-cs"/>
                    </a:rPr>
                    <m:t>−</m:t>
                  </m:r>
                  <m:sSubSup>
                    <m:sSubSupPr>
                      <m:ctrlPr>
                        <a:rPr lang="it-IT" sz="1100" i="1">
                          <a:solidFill>
                            <a:schemeClr val="tx1"/>
                          </a:solidFill>
                          <a:effectLst/>
                          <a:latin typeface="Cambria Math" panose="02040503050406030204" pitchFamily="18" charset="0"/>
                          <a:ea typeface="+mn-ea"/>
                          <a:cs typeface="+mn-cs"/>
                        </a:rPr>
                      </m:ctrlPr>
                    </m:sSubSupPr>
                    <m:e>
                      <m:r>
                        <a:rPr lang="it-IT" sz="1100" b="0" i="0">
                          <a:solidFill>
                            <a:schemeClr val="tx1"/>
                          </a:solidFill>
                          <a:effectLst/>
                          <a:latin typeface="Cambria Math" panose="02040503050406030204" pitchFamily="18" charset="0"/>
                          <a:ea typeface="+mn-ea"/>
                          <a:cs typeface="+mn-cs"/>
                        </a:rPr>
                        <m:t> 2</m:t>
                      </m:r>
                      <m:r>
                        <m:rPr>
                          <m:sty m:val="p"/>
                        </m:rPr>
                        <a:rPr lang="it-IT" sz="1100" b="0" i="0">
                          <a:solidFill>
                            <a:schemeClr val="tx1"/>
                          </a:solidFill>
                          <a:effectLst/>
                          <a:latin typeface="Cambria Math" panose="02040503050406030204" pitchFamily="18" charset="0"/>
                          <a:ea typeface="+mn-ea"/>
                          <a:cs typeface="+mn-cs"/>
                        </a:rPr>
                        <m:t>c</m:t>
                      </m:r>
                    </m:e>
                    <m:sub>
                      <m:r>
                        <m:rPr>
                          <m:sty m:val="p"/>
                        </m:rPr>
                        <a:rPr lang="it-IT" sz="1100" b="0" i="0">
                          <a:solidFill>
                            <a:schemeClr val="tx1"/>
                          </a:solidFill>
                          <a:effectLst/>
                          <a:latin typeface="Cambria Math" panose="02040503050406030204" pitchFamily="18" charset="0"/>
                          <a:ea typeface="+mn-ea"/>
                          <a:cs typeface="+mn-cs"/>
                        </a:rPr>
                        <m:t>d</m:t>
                      </m:r>
                      <m:r>
                        <a:rPr lang="it-IT" sz="1100" b="0" i="0">
                          <a:solidFill>
                            <a:schemeClr val="tx1"/>
                          </a:solidFill>
                          <a:effectLst/>
                          <a:latin typeface="Cambria Math" panose="02040503050406030204" pitchFamily="18" charset="0"/>
                          <a:ea typeface="+mn-ea"/>
                          <a:cs typeface="+mn-cs"/>
                        </a:rPr>
                        <m:t>,</m:t>
                      </m:r>
                      <m:r>
                        <m:rPr>
                          <m:sty m:val="p"/>
                        </m:rPr>
                        <a:rPr lang="it-IT" sz="1100" b="0" i="0">
                          <a:solidFill>
                            <a:schemeClr val="tx1"/>
                          </a:solidFill>
                          <a:effectLst/>
                          <a:latin typeface="Cambria Math" panose="02040503050406030204" pitchFamily="18" charset="0"/>
                          <a:ea typeface="+mn-ea"/>
                          <a:cs typeface="+mn-cs"/>
                        </a:rPr>
                        <m:t>B</m:t>
                      </m:r>
                    </m:sub>
                    <m:sup>
                      <m:r>
                        <a:rPr lang="it-IT" sz="1100" b="0" i="0">
                          <a:solidFill>
                            <a:schemeClr val="tx1"/>
                          </a:solidFill>
                          <a:effectLst/>
                          <a:latin typeface="Cambria Math" panose="02040503050406030204" pitchFamily="18" charset="0"/>
                          <a:ea typeface="+mn-ea"/>
                          <a:cs typeface="+mn-cs"/>
                        </a:rPr>
                        <m:t>′</m:t>
                      </m:r>
                    </m:sup>
                  </m:sSubSup>
                  <m:r>
                    <a:rPr lang="it-IT" sz="1100" i="0">
                      <a:solidFill>
                        <a:schemeClr val="tx1"/>
                      </a:solidFill>
                      <a:effectLst/>
                      <a:latin typeface="Cambria Math" panose="02040503050406030204" pitchFamily="18" charset="0"/>
                      <a:ea typeface="+mn-ea"/>
                      <a:cs typeface="+mn-cs"/>
                    </a:rPr>
                    <m:t>∙</m:t>
                  </m:r>
                  <m:rad>
                    <m:radPr>
                      <m:degHide m:val="on"/>
                      <m:ctrlPr>
                        <a:rPr lang="it-IT" sz="1100" i="1">
                          <a:solidFill>
                            <a:schemeClr val="tx1"/>
                          </a:solidFill>
                          <a:effectLst/>
                          <a:latin typeface="Cambria Math" panose="02040503050406030204" pitchFamily="18" charset="0"/>
                          <a:ea typeface="+mn-ea"/>
                          <a:cs typeface="+mn-cs"/>
                        </a:rPr>
                      </m:ctrlPr>
                    </m:radPr>
                    <m:deg/>
                    <m:e>
                      <m:sSub>
                        <m:sSubPr>
                          <m:ctrlPr>
                            <a:rPr lang="it-IT" sz="1100" b="0" i="1">
                              <a:solidFill>
                                <a:schemeClr val="tx1"/>
                              </a:solidFill>
                              <a:effectLst/>
                              <a:latin typeface="Cambria Math" panose="02040503050406030204" pitchFamily="18" charset="0"/>
                              <a:ea typeface="+mn-ea"/>
                              <a:cs typeface="+mn-cs"/>
                            </a:rPr>
                          </m:ctrlPr>
                        </m:sSubPr>
                        <m:e>
                          <m:r>
                            <m:rPr>
                              <m:sty m:val="p"/>
                            </m:rPr>
                            <a:rPr lang="it-IT" sz="1100" b="0" i="0">
                              <a:solidFill>
                                <a:schemeClr val="tx1"/>
                              </a:solidFill>
                              <a:effectLst/>
                              <a:latin typeface="Cambria Math" panose="02040503050406030204" pitchFamily="18" charset="0"/>
                              <a:ea typeface="+mn-ea"/>
                              <a:cs typeface="+mn-cs"/>
                            </a:rPr>
                            <m:t>K</m:t>
                          </m:r>
                        </m:e>
                        <m:sub>
                          <m:r>
                            <m:rPr>
                              <m:sty m:val="p"/>
                            </m:rPr>
                            <a:rPr lang="it-IT" sz="1100" b="0" i="0">
                              <a:solidFill>
                                <a:schemeClr val="tx1"/>
                              </a:solidFill>
                              <a:effectLst/>
                              <a:latin typeface="Cambria Math" panose="02040503050406030204" pitchFamily="18" charset="0"/>
                              <a:ea typeface="+mn-ea"/>
                              <a:cs typeface="+mn-cs"/>
                            </a:rPr>
                            <m:t>Ad</m:t>
                          </m:r>
                          <m:r>
                            <a:rPr lang="it-IT" sz="1100" b="0" i="0">
                              <a:solidFill>
                                <a:schemeClr val="tx1"/>
                              </a:solidFill>
                              <a:effectLst/>
                              <a:latin typeface="Cambria Math" panose="02040503050406030204" pitchFamily="18" charset="0"/>
                              <a:ea typeface="+mn-ea"/>
                              <a:cs typeface="+mn-cs"/>
                            </a:rPr>
                            <m:t>,</m:t>
                          </m:r>
                          <m:r>
                            <m:rPr>
                              <m:sty m:val="p"/>
                            </m:rPr>
                            <a:rPr lang="it-IT" sz="1100" b="0" i="0">
                              <a:solidFill>
                                <a:schemeClr val="tx1"/>
                              </a:solidFill>
                              <a:effectLst/>
                              <a:latin typeface="Cambria Math" panose="02040503050406030204" pitchFamily="18" charset="0"/>
                              <a:ea typeface="+mn-ea"/>
                              <a:cs typeface="+mn-cs"/>
                            </a:rPr>
                            <m:t>B</m:t>
                          </m:r>
                        </m:sub>
                      </m:sSub>
                      <m:r>
                        <a:rPr lang="it-IT" sz="1100" b="0" i="1">
                          <a:solidFill>
                            <a:schemeClr val="tx1"/>
                          </a:solidFill>
                          <a:effectLst/>
                          <a:latin typeface="Cambria Math" panose="02040503050406030204" pitchFamily="18" charset="0"/>
                          <a:ea typeface="+mn-ea"/>
                          <a:cs typeface="+mn-cs"/>
                        </a:rPr>
                        <m:t> </m:t>
                      </m:r>
                    </m:e>
                  </m:rad>
                </m:oMath>
              </a14:m>
              <a:r>
                <a:rPr lang="it-IT" sz="1100" i="0"/>
                <a:t> =</a:t>
              </a:r>
            </a:p>
          </xdr:txBody>
        </xdr:sp>
      </mc:Choice>
      <mc:Fallback xmlns="">
        <xdr:sp macro="" textlink="">
          <xdr:nvSpPr>
            <xdr:cNvPr id="94" name="CasellaDiTesto 93"/>
            <xdr:cNvSpPr txBox="1"/>
          </xdr:nvSpPr>
          <xdr:spPr>
            <a:xfrm>
              <a:off x="600075" y="25393650"/>
              <a:ext cx="3800475" cy="2060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lang="it-IT" sz="1100" b="0" i="0">
                  <a:latin typeface="Cambria Math" panose="02040503050406030204" pitchFamily="18" charset="0"/>
                </a:rPr>
                <a:t>Z=L</a:t>
              </a:r>
              <a:r>
                <a:rPr lang="it-IT" sz="1100" b="0" i="0">
                  <a:latin typeface="Cambria Math" panose="02040503050406030204" pitchFamily="18" charset="0"/>
                  <a:ea typeface="Cambria Math" panose="02040503050406030204" pitchFamily="18" charset="0"/>
                </a:rPr>
                <a:t>  </a:t>
              </a:r>
              <a:r>
                <a:rPr lang="it-IT" sz="1100" b="0" i="0">
                  <a:solidFill>
                    <a:schemeClr val="tx1"/>
                  </a:solidFill>
                  <a:effectLst/>
                  <a:latin typeface="Cambria Math" panose="02040503050406030204" pitchFamily="18" charset="0"/>
                  <a:ea typeface="+mn-ea"/>
                  <a:cs typeface="+mn-cs"/>
                </a:rPr>
                <a:t>〖                             σ′〗_h4m=〖K_(Ad,B)∙</a:t>
              </a:r>
              <a:r>
                <a:rPr lang="el-GR" sz="1100" b="0" i="0">
                  <a:solidFill>
                    <a:schemeClr val="tx1"/>
                  </a:solidFill>
                  <a:effectLst/>
                  <a:latin typeface="Cambria Math" panose="02040503050406030204" pitchFamily="18" charset="0"/>
                  <a:ea typeface="+mn-ea"/>
                  <a:cs typeface="+mn-cs"/>
                </a:rPr>
                <a:t>σ</a:t>
              </a:r>
              <a:r>
                <a:rPr lang="it-IT" sz="1100" b="0" i="0">
                  <a:solidFill>
                    <a:schemeClr val="tx1"/>
                  </a:solidFill>
                  <a:effectLst/>
                  <a:latin typeface="Cambria Math" panose="02040503050406030204" pitchFamily="18" charset="0"/>
                  <a:ea typeface="+mn-ea"/>
                  <a:cs typeface="+mn-cs"/>
                </a:rPr>
                <a:t>′〗_v4m</a:t>
              </a:r>
              <a:r>
                <a:rPr lang="it-IT" sz="1100" b="0" i="0">
                  <a:solidFill>
                    <a:schemeClr val="tx1"/>
                  </a:solidFill>
                  <a:effectLst/>
                  <a:latin typeface="+mn-lt"/>
                  <a:ea typeface="+mn-ea"/>
                  <a:cs typeface="+mn-cs"/>
                </a:rPr>
                <a:t> </a:t>
              </a:r>
              <a:r>
                <a:rPr lang="it-IT" sz="1100" b="0" i="0">
                  <a:solidFill>
                    <a:schemeClr val="tx1"/>
                  </a:solidFill>
                  <a:effectLst/>
                  <a:latin typeface="Cambria Math" panose="02040503050406030204" pitchFamily="18" charset="0"/>
                  <a:ea typeface="+mn-ea"/>
                  <a:cs typeface="+mn-cs"/>
                </a:rPr>
                <a:t>"</a:t>
              </a:r>
              <a:r>
                <a:rPr lang="it-IT" sz="1100" i="0">
                  <a:solidFill>
                    <a:schemeClr val="tx1"/>
                  </a:solidFill>
                  <a:effectLst/>
                  <a:latin typeface="Cambria Math" panose="02040503050406030204" pitchFamily="18" charset="0"/>
                  <a:ea typeface="+mn-ea"/>
                  <a:cs typeface="+mn-cs"/>
                </a:rPr>
                <a:t>−" 〖</a:t>
              </a:r>
              <a:r>
                <a:rPr lang="it-IT" sz="1100" b="0" i="0">
                  <a:solidFill>
                    <a:schemeClr val="tx1"/>
                  </a:solidFill>
                  <a:effectLst/>
                  <a:latin typeface="Cambria Math" panose="02040503050406030204" pitchFamily="18" charset="0"/>
                  <a:ea typeface="+mn-ea"/>
                  <a:cs typeface="+mn-cs"/>
                </a:rPr>
                <a:t> 2c〗_(d,B)^′</a:t>
              </a:r>
              <a:r>
                <a:rPr lang="it-IT" sz="1100" i="0">
                  <a:solidFill>
                    <a:schemeClr val="tx1"/>
                  </a:solidFill>
                  <a:effectLst/>
                  <a:latin typeface="Cambria Math" panose="02040503050406030204" pitchFamily="18" charset="0"/>
                  <a:ea typeface="+mn-ea"/>
                  <a:cs typeface="+mn-cs"/>
                </a:rPr>
                <a:t>∙√(</a:t>
              </a:r>
              <a:r>
                <a:rPr lang="it-IT" sz="1100" b="0" i="0">
                  <a:solidFill>
                    <a:schemeClr val="tx1"/>
                  </a:solidFill>
                  <a:effectLst/>
                  <a:latin typeface="Cambria Math" panose="02040503050406030204" pitchFamily="18" charset="0"/>
                  <a:ea typeface="+mn-ea"/>
                  <a:cs typeface="+mn-cs"/>
                </a:rPr>
                <a:t>K_(Ad,B)  )</a:t>
              </a:r>
              <a:r>
                <a:rPr lang="it-IT" sz="1100" i="0"/>
                <a:t> =</a:t>
              </a:r>
            </a:p>
          </xdr:txBody>
        </xdr:sp>
      </mc:Fallback>
    </mc:AlternateContent>
    <xdr:clientData/>
  </xdr:oneCellAnchor>
  <xdr:oneCellAnchor>
    <xdr:from>
      <xdr:col>0</xdr:col>
      <xdr:colOff>600074</xdr:colOff>
      <xdr:row>126</xdr:row>
      <xdr:rowOff>9526</xdr:rowOff>
    </xdr:from>
    <xdr:ext cx="3781425" cy="204993"/>
    <mc:AlternateContent xmlns:mc="http://schemas.openxmlformats.org/markup-compatibility/2006" xmlns:a14="http://schemas.microsoft.com/office/drawing/2010/main">
      <mc:Choice Requires="a14">
        <xdr:sp macro="" textlink="">
          <xdr:nvSpPr>
            <xdr:cNvPr id="97" name="CasellaDiTesto 96"/>
            <xdr:cNvSpPr txBox="1"/>
          </xdr:nvSpPr>
          <xdr:spPr>
            <a:xfrm>
              <a:off x="600074" y="25203151"/>
              <a:ext cx="3781425" cy="2049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marL="0" marR="0" lvl="0" indent="0" algn="l" defTabSz="914400" eaLnBrk="1" fontAlgn="auto" latinLnBrk="0" hangingPunct="1">
                <a:lnSpc>
                  <a:spcPct val="100000"/>
                </a:lnSpc>
                <a:spcBef>
                  <a:spcPts val="0"/>
                </a:spcBef>
                <a:spcAft>
                  <a:spcPts val="0"/>
                </a:spcAft>
                <a:buClrTx/>
                <a:buSzTx/>
                <a:buFontTx/>
                <a:buNone/>
                <a:tabLst/>
                <a:defRPr/>
              </a:pPr>
              <a14:m>
                <m:oMath xmlns:m="http://schemas.openxmlformats.org/officeDocument/2006/math">
                  <m:r>
                    <m:rPr>
                      <m:sty m:val="p"/>
                    </m:rPr>
                    <a:rPr lang="it-IT" sz="1100" b="0" i="0">
                      <a:latin typeface="Cambria Math" panose="02040503050406030204" pitchFamily="18" charset="0"/>
                    </a:rPr>
                    <m:t>Z</m:t>
                  </m:r>
                  <m:r>
                    <a:rPr lang="it-IT" sz="1100" b="0" i="0">
                      <a:latin typeface="Cambria Math" panose="02040503050406030204" pitchFamily="18" charset="0"/>
                    </a:rPr>
                    <m:t>=</m:t>
                  </m:r>
                  <m:sSub>
                    <m:sSubPr>
                      <m:ctrlPr>
                        <a:rPr lang="it-IT" sz="1100" b="0" i="1">
                          <a:latin typeface="Cambria Math" panose="02040503050406030204" pitchFamily="18" charset="0"/>
                        </a:rPr>
                      </m:ctrlPr>
                    </m:sSubPr>
                    <m:e>
                      <m:r>
                        <m:rPr>
                          <m:sty m:val="p"/>
                        </m:rPr>
                        <a:rPr lang="it-IT" sz="1100" b="0" i="0">
                          <a:latin typeface="Cambria Math" panose="02040503050406030204" pitchFamily="18" charset="0"/>
                        </a:rPr>
                        <m:t>H</m:t>
                      </m:r>
                    </m:e>
                    <m:sub>
                      <m:r>
                        <m:rPr>
                          <m:sty m:val="p"/>
                        </m:rPr>
                        <a:rPr lang="it-IT" sz="1100" b="0" i="0">
                          <a:latin typeface="Cambria Math" panose="02040503050406030204" pitchFamily="18" charset="0"/>
                        </a:rPr>
                        <m:t>d</m:t>
                      </m:r>
                    </m:sub>
                  </m:sSub>
                  <m:r>
                    <a:rPr lang="it-IT" sz="1100" b="0" i="0">
                      <a:latin typeface="Cambria Math" panose="02040503050406030204" pitchFamily="18" charset="0"/>
                      <a:ea typeface="Cambria Math" panose="02040503050406030204" pitchFamily="18" charset="0"/>
                    </a:rPr>
                    <m:t>  </m:t>
                  </m:r>
                  <m:sSub>
                    <m:sSubPr>
                      <m:ctrlPr>
                        <a:rPr lang="it-IT" sz="1100" b="0" i="1">
                          <a:solidFill>
                            <a:schemeClr val="tx1"/>
                          </a:solidFill>
                          <a:effectLst/>
                          <a:latin typeface="Cambria Math" panose="02040503050406030204" pitchFamily="18" charset="0"/>
                          <a:ea typeface="+mn-ea"/>
                          <a:cs typeface="+mn-cs"/>
                        </a:rPr>
                      </m:ctrlPr>
                    </m:sSubPr>
                    <m:e>
                      <m:r>
                        <a:rPr lang="it-IT" sz="1100" b="0" i="0">
                          <a:solidFill>
                            <a:schemeClr val="tx1"/>
                          </a:solidFill>
                          <a:effectLst/>
                          <a:latin typeface="Cambria Math" panose="02040503050406030204" pitchFamily="18" charset="0"/>
                          <a:ea typeface="+mn-ea"/>
                          <a:cs typeface="+mn-cs"/>
                        </a:rPr>
                        <m:t>                          </m:t>
                      </m:r>
                      <m:r>
                        <m:rPr>
                          <m:sty m:val="p"/>
                        </m:rPr>
                        <a:rPr lang="it-IT" sz="1100" b="0" i="0">
                          <a:solidFill>
                            <a:schemeClr val="tx1"/>
                          </a:solidFill>
                          <a:effectLst/>
                          <a:latin typeface="Cambria Math" panose="02040503050406030204" pitchFamily="18" charset="0"/>
                          <a:ea typeface="+mn-ea"/>
                          <a:cs typeface="+mn-cs"/>
                        </a:rPr>
                        <m:t>σ</m:t>
                      </m:r>
                      <m:r>
                        <a:rPr lang="it-IT" sz="1100" b="0" i="0">
                          <a:solidFill>
                            <a:schemeClr val="tx1"/>
                          </a:solidFill>
                          <a:effectLst/>
                          <a:latin typeface="Cambria Math" panose="02040503050406030204" pitchFamily="18" charset="0"/>
                          <a:ea typeface="+mn-ea"/>
                          <a:cs typeface="+mn-cs"/>
                        </a:rPr>
                        <m:t>′</m:t>
                      </m:r>
                    </m:e>
                    <m:sub>
                      <m:r>
                        <m:rPr>
                          <m:sty m:val="p"/>
                        </m:rPr>
                        <a:rPr lang="it-IT" sz="1100" b="0" i="0">
                          <a:solidFill>
                            <a:schemeClr val="tx1"/>
                          </a:solidFill>
                          <a:effectLst/>
                          <a:latin typeface="Cambria Math" panose="02040503050406030204" pitchFamily="18" charset="0"/>
                          <a:ea typeface="+mn-ea"/>
                          <a:cs typeface="+mn-cs"/>
                        </a:rPr>
                        <m:t>h</m:t>
                      </m:r>
                      <m:r>
                        <a:rPr lang="it-IT" sz="1100" b="0" i="0">
                          <a:solidFill>
                            <a:schemeClr val="tx1"/>
                          </a:solidFill>
                          <a:effectLst/>
                          <a:latin typeface="Cambria Math" panose="02040503050406030204" pitchFamily="18" charset="0"/>
                          <a:ea typeface="+mn-ea"/>
                          <a:cs typeface="+mn-cs"/>
                        </a:rPr>
                        <m:t>3</m:t>
                      </m:r>
                      <m:r>
                        <m:rPr>
                          <m:sty m:val="p"/>
                        </m:rPr>
                        <a:rPr lang="it-IT" sz="1100" b="0" i="0">
                          <a:solidFill>
                            <a:schemeClr val="tx1"/>
                          </a:solidFill>
                          <a:effectLst/>
                          <a:latin typeface="Cambria Math" panose="02040503050406030204" pitchFamily="18" charset="0"/>
                          <a:ea typeface="+mn-ea"/>
                          <a:cs typeface="+mn-cs"/>
                        </a:rPr>
                        <m:t>m</m:t>
                      </m:r>
                    </m:sub>
                  </m:sSub>
                  <m:r>
                    <a:rPr lang="it-IT" sz="1100" b="0" i="0">
                      <a:solidFill>
                        <a:schemeClr val="tx1"/>
                      </a:solidFill>
                      <a:effectLst/>
                      <a:latin typeface="Cambria Math" panose="02040503050406030204" pitchFamily="18" charset="0"/>
                      <a:ea typeface="+mn-ea"/>
                      <a:cs typeface="+mn-cs"/>
                    </a:rPr>
                    <m:t>=</m:t>
                  </m:r>
                  <m:sSub>
                    <m:sSubPr>
                      <m:ctrlPr>
                        <a:rPr lang="it-IT" sz="1100" b="0" i="1">
                          <a:solidFill>
                            <a:schemeClr val="tx1"/>
                          </a:solidFill>
                          <a:effectLst/>
                          <a:latin typeface="Cambria Math" panose="02040503050406030204" pitchFamily="18" charset="0"/>
                          <a:ea typeface="+mn-ea"/>
                          <a:cs typeface="+mn-cs"/>
                        </a:rPr>
                      </m:ctrlPr>
                    </m:sSubPr>
                    <m:e>
                      <m:sSub>
                        <m:sSubPr>
                          <m:ctrlPr>
                            <a:rPr lang="it-IT" sz="1100" b="0" i="1">
                              <a:solidFill>
                                <a:schemeClr val="tx1"/>
                              </a:solidFill>
                              <a:effectLst/>
                              <a:latin typeface="Cambria Math" panose="02040503050406030204" pitchFamily="18" charset="0"/>
                              <a:ea typeface="+mn-ea"/>
                              <a:cs typeface="+mn-cs"/>
                            </a:rPr>
                          </m:ctrlPr>
                        </m:sSubPr>
                        <m:e>
                          <m:r>
                            <m:rPr>
                              <m:sty m:val="p"/>
                            </m:rPr>
                            <a:rPr lang="it-IT" sz="1100" b="0" i="0">
                              <a:solidFill>
                                <a:schemeClr val="tx1"/>
                              </a:solidFill>
                              <a:effectLst/>
                              <a:latin typeface="Cambria Math" panose="02040503050406030204" pitchFamily="18" charset="0"/>
                              <a:ea typeface="+mn-ea"/>
                              <a:cs typeface="+mn-cs"/>
                            </a:rPr>
                            <m:t>K</m:t>
                          </m:r>
                        </m:e>
                        <m:sub>
                          <m:r>
                            <m:rPr>
                              <m:sty m:val="p"/>
                            </m:rPr>
                            <a:rPr lang="it-IT" sz="1100" b="0" i="0">
                              <a:solidFill>
                                <a:schemeClr val="tx1"/>
                              </a:solidFill>
                              <a:effectLst/>
                              <a:latin typeface="Cambria Math" panose="02040503050406030204" pitchFamily="18" charset="0"/>
                              <a:ea typeface="+mn-ea"/>
                              <a:cs typeface="+mn-cs"/>
                            </a:rPr>
                            <m:t>Ad</m:t>
                          </m:r>
                          <m:r>
                            <a:rPr lang="it-IT" sz="1100" b="0" i="0">
                              <a:solidFill>
                                <a:schemeClr val="tx1"/>
                              </a:solidFill>
                              <a:effectLst/>
                              <a:latin typeface="Cambria Math" panose="02040503050406030204" pitchFamily="18" charset="0"/>
                              <a:ea typeface="+mn-ea"/>
                              <a:cs typeface="+mn-cs"/>
                            </a:rPr>
                            <m:t>,</m:t>
                          </m:r>
                          <m:r>
                            <m:rPr>
                              <m:sty m:val="p"/>
                            </m:rPr>
                            <a:rPr lang="it-IT" sz="1100" b="0" i="0">
                              <a:solidFill>
                                <a:schemeClr val="tx1"/>
                              </a:solidFill>
                              <a:effectLst/>
                              <a:latin typeface="Cambria Math" panose="02040503050406030204" pitchFamily="18" charset="0"/>
                              <a:ea typeface="+mn-ea"/>
                              <a:cs typeface="+mn-cs"/>
                            </a:rPr>
                            <m:t>B</m:t>
                          </m:r>
                        </m:sub>
                      </m:sSub>
                      <m:r>
                        <a:rPr lang="it-IT" sz="1100" b="0" i="0">
                          <a:solidFill>
                            <a:schemeClr val="tx1"/>
                          </a:solidFill>
                          <a:effectLst/>
                          <a:latin typeface="Cambria Math" panose="02040503050406030204" pitchFamily="18" charset="0"/>
                          <a:ea typeface="+mn-ea"/>
                          <a:cs typeface="+mn-cs"/>
                        </a:rPr>
                        <m:t>∙</m:t>
                      </m:r>
                      <m:r>
                        <m:rPr>
                          <m:sty m:val="p"/>
                        </m:rPr>
                        <a:rPr lang="el-GR" sz="1100" b="0" i="0">
                          <a:solidFill>
                            <a:schemeClr val="tx1"/>
                          </a:solidFill>
                          <a:effectLst/>
                          <a:latin typeface="Cambria Math" panose="02040503050406030204" pitchFamily="18" charset="0"/>
                          <a:ea typeface="+mn-ea"/>
                          <a:cs typeface="+mn-cs"/>
                        </a:rPr>
                        <m:t>σ</m:t>
                      </m:r>
                      <m:r>
                        <a:rPr lang="it-IT" sz="1100" b="0" i="0">
                          <a:solidFill>
                            <a:schemeClr val="tx1"/>
                          </a:solidFill>
                          <a:effectLst/>
                          <a:latin typeface="Cambria Math" panose="02040503050406030204" pitchFamily="18" charset="0"/>
                          <a:ea typeface="+mn-ea"/>
                          <a:cs typeface="+mn-cs"/>
                        </a:rPr>
                        <m:t>′</m:t>
                      </m:r>
                    </m:e>
                    <m:sub>
                      <m:r>
                        <m:rPr>
                          <m:sty m:val="p"/>
                        </m:rPr>
                        <a:rPr lang="it-IT" sz="1100" b="0" i="0">
                          <a:solidFill>
                            <a:schemeClr val="tx1"/>
                          </a:solidFill>
                          <a:effectLst/>
                          <a:latin typeface="Cambria Math" panose="02040503050406030204" pitchFamily="18" charset="0"/>
                          <a:ea typeface="+mn-ea"/>
                          <a:cs typeface="+mn-cs"/>
                        </a:rPr>
                        <m:t>v</m:t>
                      </m:r>
                      <m:r>
                        <a:rPr lang="it-IT" sz="1100" b="0" i="0">
                          <a:solidFill>
                            <a:schemeClr val="tx1"/>
                          </a:solidFill>
                          <a:effectLst/>
                          <a:latin typeface="Cambria Math" panose="02040503050406030204" pitchFamily="18" charset="0"/>
                          <a:ea typeface="+mn-ea"/>
                          <a:cs typeface="+mn-cs"/>
                        </a:rPr>
                        <m:t>3</m:t>
                      </m:r>
                      <m:r>
                        <m:rPr>
                          <m:sty m:val="p"/>
                        </m:rPr>
                        <a:rPr lang="it-IT" sz="1100" b="0" i="0">
                          <a:solidFill>
                            <a:schemeClr val="tx1"/>
                          </a:solidFill>
                          <a:effectLst/>
                          <a:latin typeface="Cambria Math" panose="02040503050406030204" pitchFamily="18" charset="0"/>
                          <a:ea typeface="+mn-ea"/>
                          <a:cs typeface="+mn-cs"/>
                        </a:rPr>
                        <m:t>m</m:t>
                      </m:r>
                    </m:sub>
                  </m:sSub>
                  <m:r>
                    <m:rPr>
                      <m:nor/>
                    </m:rPr>
                    <a:rPr lang="it-IT" sz="1100" i="0">
                      <a:solidFill>
                        <a:schemeClr val="tx1"/>
                      </a:solidFill>
                      <a:effectLst/>
                      <a:latin typeface="+mn-lt"/>
                      <a:ea typeface="+mn-ea"/>
                      <a:cs typeface="+mn-cs"/>
                    </a:rPr>
                    <m:t>−</m:t>
                  </m:r>
                  <m:sSubSup>
                    <m:sSubSupPr>
                      <m:ctrlPr>
                        <a:rPr lang="it-IT" sz="1100" i="1">
                          <a:solidFill>
                            <a:schemeClr val="tx1"/>
                          </a:solidFill>
                          <a:effectLst/>
                          <a:latin typeface="Cambria Math" panose="02040503050406030204" pitchFamily="18" charset="0"/>
                          <a:ea typeface="+mn-ea"/>
                          <a:cs typeface="+mn-cs"/>
                        </a:rPr>
                      </m:ctrlPr>
                    </m:sSubSupPr>
                    <m:e>
                      <m:r>
                        <a:rPr lang="it-IT" sz="1100" b="0" i="0">
                          <a:solidFill>
                            <a:schemeClr val="tx1"/>
                          </a:solidFill>
                          <a:effectLst/>
                          <a:latin typeface="Cambria Math" panose="02040503050406030204" pitchFamily="18" charset="0"/>
                          <a:ea typeface="+mn-ea"/>
                          <a:cs typeface="+mn-cs"/>
                        </a:rPr>
                        <m:t> 2</m:t>
                      </m:r>
                      <m:r>
                        <m:rPr>
                          <m:sty m:val="p"/>
                        </m:rPr>
                        <a:rPr lang="it-IT" sz="1100" b="0" i="0">
                          <a:solidFill>
                            <a:schemeClr val="tx1"/>
                          </a:solidFill>
                          <a:effectLst/>
                          <a:latin typeface="Cambria Math" panose="02040503050406030204" pitchFamily="18" charset="0"/>
                          <a:ea typeface="+mn-ea"/>
                          <a:cs typeface="+mn-cs"/>
                        </a:rPr>
                        <m:t>c</m:t>
                      </m:r>
                    </m:e>
                    <m:sub>
                      <m:r>
                        <m:rPr>
                          <m:sty m:val="p"/>
                        </m:rPr>
                        <a:rPr lang="it-IT" sz="1100" b="0" i="0">
                          <a:solidFill>
                            <a:schemeClr val="tx1"/>
                          </a:solidFill>
                          <a:effectLst/>
                          <a:latin typeface="Cambria Math" panose="02040503050406030204" pitchFamily="18" charset="0"/>
                          <a:ea typeface="+mn-ea"/>
                          <a:cs typeface="+mn-cs"/>
                        </a:rPr>
                        <m:t>d</m:t>
                      </m:r>
                      <m:r>
                        <a:rPr lang="it-IT" sz="1100" b="0" i="0">
                          <a:solidFill>
                            <a:schemeClr val="tx1"/>
                          </a:solidFill>
                          <a:effectLst/>
                          <a:latin typeface="Cambria Math" panose="02040503050406030204" pitchFamily="18" charset="0"/>
                          <a:ea typeface="+mn-ea"/>
                          <a:cs typeface="+mn-cs"/>
                        </a:rPr>
                        <m:t>,</m:t>
                      </m:r>
                      <m:r>
                        <m:rPr>
                          <m:sty m:val="p"/>
                        </m:rPr>
                        <a:rPr lang="it-IT" sz="1100" b="0" i="0">
                          <a:solidFill>
                            <a:schemeClr val="tx1"/>
                          </a:solidFill>
                          <a:effectLst/>
                          <a:latin typeface="Cambria Math" panose="02040503050406030204" pitchFamily="18" charset="0"/>
                          <a:ea typeface="+mn-ea"/>
                          <a:cs typeface="+mn-cs"/>
                        </a:rPr>
                        <m:t>B</m:t>
                      </m:r>
                    </m:sub>
                    <m:sup>
                      <m:r>
                        <a:rPr lang="it-IT" sz="1100" b="0" i="0">
                          <a:solidFill>
                            <a:schemeClr val="tx1"/>
                          </a:solidFill>
                          <a:effectLst/>
                          <a:latin typeface="Cambria Math" panose="02040503050406030204" pitchFamily="18" charset="0"/>
                          <a:ea typeface="+mn-ea"/>
                          <a:cs typeface="+mn-cs"/>
                        </a:rPr>
                        <m:t>′</m:t>
                      </m:r>
                    </m:sup>
                  </m:sSubSup>
                  <m:r>
                    <a:rPr lang="it-IT" sz="1100" i="0">
                      <a:solidFill>
                        <a:schemeClr val="tx1"/>
                      </a:solidFill>
                      <a:effectLst/>
                      <a:latin typeface="Cambria Math" panose="02040503050406030204" pitchFamily="18" charset="0"/>
                      <a:ea typeface="+mn-ea"/>
                      <a:cs typeface="+mn-cs"/>
                    </a:rPr>
                    <m:t>∙</m:t>
                  </m:r>
                  <m:rad>
                    <m:radPr>
                      <m:degHide m:val="on"/>
                      <m:ctrlPr>
                        <a:rPr lang="it-IT" sz="1100" i="1">
                          <a:solidFill>
                            <a:schemeClr val="tx1"/>
                          </a:solidFill>
                          <a:effectLst/>
                          <a:latin typeface="Cambria Math" panose="02040503050406030204" pitchFamily="18" charset="0"/>
                          <a:ea typeface="+mn-ea"/>
                          <a:cs typeface="+mn-cs"/>
                        </a:rPr>
                      </m:ctrlPr>
                    </m:radPr>
                    <m:deg/>
                    <m:e>
                      <m:sSub>
                        <m:sSubPr>
                          <m:ctrlPr>
                            <a:rPr lang="it-IT" sz="1100" b="0" i="1">
                              <a:solidFill>
                                <a:schemeClr val="tx1"/>
                              </a:solidFill>
                              <a:effectLst/>
                              <a:latin typeface="Cambria Math" panose="02040503050406030204" pitchFamily="18" charset="0"/>
                              <a:ea typeface="+mn-ea"/>
                              <a:cs typeface="+mn-cs"/>
                            </a:rPr>
                          </m:ctrlPr>
                        </m:sSubPr>
                        <m:e>
                          <m:r>
                            <m:rPr>
                              <m:sty m:val="p"/>
                            </m:rPr>
                            <a:rPr lang="it-IT" sz="1100" b="0" i="0">
                              <a:solidFill>
                                <a:schemeClr val="tx1"/>
                              </a:solidFill>
                              <a:effectLst/>
                              <a:latin typeface="Cambria Math" panose="02040503050406030204" pitchFamily="18" charset="0"/>
                              <a:ea typeface="+mn-ea"/>
                              <a:cs typeface="+mn-cs"/>
                            </a:rPr>
                            <m:t>K</m:t>
                          </m:r>
                        </m:e>
                        <m:sub>
                          <m:r>
                            <m:rPr>
                              <m:sty m:val="p"/>
                            </m:rPr>
                            <a:rPr lang="it-IT" sz="1100" b="0" i="0">
                              <a:solidFill>
                                <a:schemeClr val="tx1"/>
                              </a:solidFill>
                              <a:effectLst/>
                              <a:latin typeface="Cambria Math" panose="02040503050406030204" pitchFamily="18" charset="0"/>
                              <a:ea typeface="+mn-ea"/>
                              <a:cs typeface="+mn-cs"/>
                            </a:rPr>
                            <m:t>Ad</m:t>
                          </m:r>
                          <m:r>
                            <a:rPr lang="it-IT" sz="1100" b="0" i="0">
                              <a:solidFill>
                                <a:schemeClr val="tx1"/>
                              </a:solidFill>
                              <a:effectLst/>
                              <a:latin typeface="Cambria Math" panose="02040503050406030204" pitchFamily="18" charset="0"/>
                              <a:ea typeface="+mn-ea"/>
                              <a:cs typeface="+mn-cs"/>
                            </a:rPr>
                            <m:t>,</m:t>
                          </m:r>
                          <m:r>
                            <m:rPr>
                              <m:sty m:val="p"/>
                            </m:rPr>
                            <a:rPr lang="it-IT" sz="1100" b="0" i="0">
                              <a:solidFill>
                                <a:schemeClr val="tx1"/>
                              </a:solidFill>
                              <a:effectLst/>
                              <a:latin typeface="Cambria Math" panose="02040503050406030204" pitchFamily="18" charset="0"/>
                              <a:ea typeface="+mn-ea"/>
                              <a:cs typeface="+mn-cs"/>
                            </a:rPr>
                            <m:t>B</m:t>
                          </m:r>
                        </m:sub>
                      </m:sSub>
                    </m:e>
                  </m:rad>
                </m:oMath>
              </a14:m>
              <a:r>
                <a:rPr lang="it-IT" sz="1100" i="0"/>
                <a:t> =</a:t>
              </a:r>
            </a:p>
          </xdr:txBody>
        </xdr:sp>
      </mc:Choice>
      <mc:Fallback xmlns="">
        <xdr:sp macro="" textlink="">
          <xdr:nvSpPr>
            <xdr:cNvPr id="97" name="CasellaDiTesto 96"/>
            <xdr:cNvSpPr txBox="1"/>
          </xdr:nvSpPr>
          <xdr:spPr>
            <a:xfrm>
              <a:off x="600074" y="25203151"/>
              <a:ext cx="3781425" cy="2049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lang="it-IT" sz="1100" b="0" i="0">
                  <a:latin typeface="Cambria Math" panose="02040503050406030204" pitchFamily="18" charset="0"/>
                </a:rPr>
                <a:t>Z=H_d</a:t>
              </a:r>
              <a:r>
                <a:rPr lang="it-IT" sz="1100" b="0" i="0">
                  <a:latin typeface="Cambria Math" panose="02040503050406030204" pitchFamily="18" charset="0"/>
                  <a:ea typeface="Cambria Math" panose="02040503050406030204" pitchFamily="18" charset="0"/>
                </a:rPr>
                <a:t>   </a:t>
              </a:r>
              <a:r>
                <a:rPr lang="it-IT" sz="1100" b="0" i="0">
                  <a:solidFill>
                    <a:schemeClr val="tx1"/>
                  </a:solidFill>
                  <a:effectLst/>
                  <a:latin typeface="Cambria Math" panose="02040503050406030204" pitchFamily="18" charset="0"/>
                  <a:ea typeface="+mn-ea"/>
                  <a:cs typeface="+mn-cs"/>
                </a:rPr>
                <a:t>〖                          σ′〗_h3m=〖K_(Ad,B)∙</a:t>
              </a:r>
              <a:r>
                <a:rPr lang="el-GR" sz="1100" b="0" i="0">
                  <a:solidFill>
                    <a:schemeClr val="tx1"/>
                  </a:solidFill>
                  <a:effectLst/>
                  <a:latin typeface="Cambria Math" panose="02040503050406030204" pitchFamily="18" charset="0"/>
                  <a:ea typeface="+mn-ea"/>
                  <a:cs typeface="+mn-cs"/>
                </a:rPr>
                <a:t>σ</a:t>
              </a:r>
              <a:r>
                <a:rPr lang="it-IT" sz="1100" b="0" i="0">
                  <a:solidFill>
                    <a:schemeClr val="tx1"/>
                  </a:solidFill>
                  <a:effectLst/>
                  <a:latin typeface="Cambria Math" panose="02040503050406030204" pitchFamily="18" charset="0"/>
                  <a:ea typeface="+mn-ea"/>
                  <a:cs typeface="+mn-cs"/>
                </a:rPr>
                <a:t>′〗_v3m</a:t>
              </a:r>
              <a:r>
                <a:rPr lang="it-IT" sz="1100" b="0" i="0">
                  <a:solidFill>
                    <a:schemeClr val="tx1"/>
                  </a:solidFill>
                  <a:effectLst/>
                  <a:latin typeface="+mn-lt"/>
                  <a:ea typeface="+mn-ea"/>
                  <a:cs typeface="+mn-cs"/>
                </a:rPr>
                <a:t> </a:t>
              </a:r>
              <a:r>
                <a:rPr lang="it-IT" sz="1100" b="0" i="0">
                  <a:solidFill>
                    <a:schemeClr val="tx1"/>
                  </a:solidFill>
                  <a:effectLst/>
                  <a:latin typeface="Cambria Math" panose="02040503050406030204" pitchFamily="18" charset="0"/>
                  <a:ea typeface="+mn-ea"/>
                  <a:cs typeface="+mn-cs"/>
                </a:rPr>
                <a:t>"</a:t>
              </a:r>
              <a:r>
                <a:rPr lang="it-IT" sz="1100" i="0">
                  <a:solidFill>
                    <a:schemeClr val="tx1"/>
                  </a:solidFill>
                  <a:effectLst/>
                  <a:latin typeface="Cambria Math" panose="02040503050406030204" pitchFamily="18" charset="0"/>
                  <a:ea typeface="+mn-ea"/>
                  <a:cs typeface="+mn-cs"/>
                </a:rPr>
                <a:t>−" 〖</a:t>
              </a:r>
              <a:r>
                <a:rPr lang="it-IT" sz="1100" b="0" i="0">
                  <a:solidFill>
                    <a:schemeClr val="tx1"/>
                  </a:solidFill>
                  <a:effectLst/>
                  <a:latin typeface="Cambria Math" panose="02040503050406030204" pitchFamily="18" charset="0"/>
                  <a:ea typeface="+mn-ea"/>
                  <a:cs typeface="+mn-cs"/>
                </a:rPr>
                <a:t> 2c〗_(d,B)^′</a:t>
              </a:r>
              <a:r>
                <a:rPr lang="it-IT" sz="1100" i="0">
                  <a:solidFill>
                    <a:schemeClr val="tx1"/>
                  </a:solidFill>
                  <a:effectLst/>
                  <a:latin typeface="Cambria Math" panose="02040503050406030204" pitchFamily="18" charset="0"/>
                  <a:ea typeface="+mn-ea"/>
                  <a:cs typeface="+mn-cs"/>
                </a:rPr>
                <a:t>∙√(</a:t>
              </a:r>
              <a:r>
                <a:rPr lang="it-IT" sz="1100" b="0" i="0">
                  <a:solidFill>
                    <a:schemeClr val="tx1"/>
                  </a:solidFill>
                  <a:effectLst/>
                  <a:latin typeface="Cambria Math" panose="02040503050406030204" pitchFamily="18" charset="0"/>
                  <a:ea typeface="+mn-ea"/>
                  <a:cs typeface="+mn-cs"/>
                </a:rPr>
                <a:t>K_(Ad,B) )</a:t>
              </a:r>
              <a:r>
                <a:rPr lang="it-IT" sz="1100" i="0"/>
                <a:t> =</a:t>
              </a:r>
            </a:p>
          </xdr:txBody>
        </xdr:sp>
      </mc:Fallback>
    </mc:AlternateContent>
    <xdr:clientData/>
  </xdr:oneCellAnchor>
  <xdr:oneCellAnchor>
    <xdr:from>
      <xdr:col>0</xdr:col>
      <xdr:colOff>600074</xdr:colOff>
      <xdr:row>125</xdr:row>
      <xdr:rowOff>9525</xdr:rowOff>
    </xdr:from>
    <xdr:ext cx="3457575" cy="204993"/>
    <mc:AlternateContent xmlns:mc="http://schemas.openxmlformats.org/markup-compatibility/2006" xmlns:a14="http://schemas.microsoft.com/office/drawing/2010/main">
      <mc:Choice Requires="a14">
        <xdr:sp macro="" textlink="">
          <xdr:nvSpPr>
            <xdr:cNvPr id="98" name="CasellaDiTesto 97"/>
            <xdr:cNvSpPr txBox="1"/>
          </xdr:nvSpPr>
          <xdr:spPr>
            <a:xfrm>
              <a:off x="600074" y="25012650"/>
              <a:ext cx="3457575" cy="2049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l"/>
              <a14:m>
                <m:oMath xmlns:m="http://schemas.openxmlformats.org/officeDocument/2006/math">
                  <m:r>
                    <m:rPr>
                      <m:sty m:val="p"/>
                    </m:rPr>
                    <a:rPr lang="it-IT" sz="1100" b="0" i="0">
                      <a:latin typeface="Cambria Math" panose="02040503050406030204" pitchFamily="18" charset="0"/>
                    </a:rPr>
                    <m:t>Z</m:t>
                  </m:r>
                  <m:r>
                    <a:rPr lang="it-IT" sz="1100" b="0" i="0">
                      <a:latin typeface="Cambria Math" panose="02040503050406030204" pitchFamily="18" charset="0"/>
                    </a:rPr>
                    <m:t>=</m:t>
                  </m:r>
                  <m:sSub>
                    <m:sSubPr>
                      <m:ctrlPr>
                        <a:rPr lang="it-IT" sz="1100" b="0" i="1">
                          <a:latin typeface="Cambria Math" panose="02040503050406030204" pitchFamily="18" charset="0"/>
                          <a:ea typeface="Cambria Math" panose="02040503050406030204" pitchFamily="18" charset="0"/>
                        </a:rPr>
                      </m:ctrlPr>
                    </m:sSubPr>
                    <m:e>
                      <m:r>
                        <m:rPr>
                          <m:sty m:val="p"/>
                        </m:rPr>
                        <a:rPr lang="it-IT" sz="1100" b="0" i="0">
                          <a:latin typeface="Cambria Math" panose="02040503050406030204" pitchFamily="18" charset="0"/>
                          <a:ea typeface="Cambria Math" panose="02040503050406030204" pitchFamily="18" charset="0"/>
                        </a:rPr>
                        <m:t>H</m:t>
                      </m:r>
                    </m:e>
                    <m:sub>
                      <m:r>
                        <m:rPr>
                          <m:sty m:val="p"/>
                        </m:rPr>
                        <a:rPr lang="it-IT" sz="1100" b="0" i="0">
                          <a:latin typeface="Cambria Math" panose="02040503050406030204" pitchFamily="18" charset="0"/>
                          <a:ea typeface="Cambria Math" panose="02040503050406030204" pitchFamily="18" charset="0"/>
                        </a:rPr>
                        <m:t>A</m:t>
                      </m:r>
                    </m:sub>
                  </m:sSub>
                  <m:r>
                    <a:rPr lang="it-IT" sz="1100" b="0" i="0">
                      <a:latin typeface="Cambria Math" panose="02040503050406030204" pitchFamily="18" charset="0"/>
                      <a:ea typeface="Cambria Math" panose="02040503050406030204" pitchFamily="18" charset="0"/>
                    </a:rPr>
                    <m:t>  </m:t>
                  </m:r>
                  <m:sSub>
                    <m:sSubPr>
                      <m:ctrlPr>
                        <a:rPr lang="it-IT" sz="1100" b="0" i="1">
                          <a:solidFill>
                            <a:schemeClr val="tx1"/>
                          </a:solidFill>
                          <a:effectLst/>
                          <a:latin typeface="Cambria Math" panose="02040503050406030204" pitchFamily="18" charset="0"/>
                          <a:ea typeface="+mn-ea"/>
                          <a:cs typeface="+mn-cs"/>
                        </a:rPr>
                      </m:ctrlPr>
                    </m:sSubPr>
                    <m:e>
                      <m:r>
                        <a:rPr lang="it-IT" sz="1100" b="0" i="0">
                          <a:solidFill>
                            <a:schemeClr val="tx1"/>
                          </a:solidFill>
                          <a:effectLst/>
                          <a:latin typeface="Cambria Math" panose="02040503050406030204" pitchFamily="18" charset="0"/>
                          <a:ea typeface="+mn-ea"/>
                          <a:cs typeface="+mn-cs"/>
                        </a:rPr>
                        <m:t>                         </m:t>
                      </m:r>
                      <m:r>
                        <m:rPr>
                          <m:sty m:val="p"/>
                        </m:rPr>
                        <a:rPr lang="it-IT" sz="1100" b="0" i="0">
                          <a:solidFill>
                            <a:schemeClr val="tx1"/>
                          </a:solidFill>
                          <a:effectLst/>
                          <a:latin typeface="Cambria Math" panose="02040503050406030204" pitchFamily="18" charset="0"/>
                          <a:ea typeface="+mn-ea"/>
                          <a:cs typeface="+mn-cs"/>
                        </a:rPr>
                        <m:t>σ</m:t>
                      </m:r>
                      <m:r>
                        <a:rPr lang="it-IT" sz="1100" b="0" i="0">
                          <a:solidFill>
                            <a:schemeClr val="tx1"/>
                          </a:solidFill>
                          <a:effectLst/>
                          <a:latin typeface="Cambria Math" panose="02040503050406030204" pitchFamily="18" charset="0"/>
                          <a:ea typeface="+mn-ea"/>
                          <a:cs typeface="+mn-cs"/>
                        </a:rPr>
                        <m:t>′</m:t>
                      </m:r>
                    </m:e>
                    <m:sub>
                      <m:r>
                        <m:rPr>
                          <m:sty m:val="p"/>
                        </m:rPr>
                        <a:rPr lang="it-IT" sz="1100" b="0" i="0">
                          <a:solidFill>
                            <a:schemeClr val="tx1"/>
                          </a:solidFill>
                          <a:effectLst/>
                          <a:latin typeface="Cambria Math" panose="02040503050406030204" pitchFamily="18" charset="0"/>
                          <a:ea typeface="+mn-ea"/>
                          <a:cs typeface="+mn-cs"/>
                        </a:rPr>
                        <m:t>h</m:t>
                      </m:r>
                      <m:r>
                        <a:rPr lang="it-IT" sz="1100" b="0" i="0">
                          <a:solidFill>
                            <a:schemeClr val="tx1"/>
                          </a:solidFill>
                          <a:effectLst/>
                          <a:latin typeface="Cambria Math" panose="02040503050406030204" pitchFamily="18" charset="0"/>
                          <a:ea typeface="+mn-ea"/>
                          <a:cs typeface="+mn-cs"/>
                        </a:rPr>
                        <m:t>2</m:t>
                      </m:r>
                      <m:r>
                        <m:rPr>
                          <m:sty m:val="p"/>
                        </m:rPr>
                        <a:rPr lang="it-IT" sz="1100" b="0" i="0">
                          <a:solidFill>
                            <a:schemeClr val="tx1"/>
                          </a:solidFill>
                          <a:effectLst/>
                          <a:latin typeface="Cambria Math" panose="02040503050406030204" pitchFamily="18" charset="0"/>
                          <a:ea typeface="+mn-ea"/>
                          <a:cs typeface="+mn-cs"/>
                        </a:rPr>
                        <m:t>inf</m:t>
                      </m:r>
                    </m:sub>
                  </m:sSub>
                  <m:r>
                    <a:rPr lang="it-IT" sz="1100" b="0" i="0">
                      <a:solidFill>
                        <a:schemeClr val="tx1"/>
                      </a:solidFill>
                      <a:effectLst/>
                      <a:latin typeface="Cambria Math" panose="02040503050406030204" pitchFamily="18" charset="0"/>
                      <a:ea typeface="+mn-ea"/>
                      <a:cs typeface="+mn-cs"/>
                    </a:rPr>
                    <m:t>=</m:t>
                  </m:r>
                  <m:sSub>
                    <m:sSubPr>
                      <m:ctrlPr>
                        <a:rPr lang="it-IT" sz="1100" b="0" i="1">
                          <a:solidFill>
                            <a:schemeClr val="tx1"/>
                          </a:solidFill>
                          <a:effectLst/>
                          <a:latin typeface="Cambria Math" panose="02040503050406030204" pitchFamily="18" charset="0"/>
                          <a:ea typeface="+mn-ea"/>
                          <a:cs typeface="+mn-cs"/>
                        </a:rPr>
                      </m:ctrlPr>
                    </m:sSubPr>
                    <m:e>
                      <m:sSub>
                        <m:sSubPr>
                          <m:ctrlPr>
                            <a:rPr lang="it-IT" sz="1100" b="0" i="1">
                              <a:solidFill>
                                <a:schemeClr val="tx1"/>
                              </a:solidFill>
                              <a:effectLst/>
                              <a:latin typeface="Cambria Math" panose="02040503050406030204" pitchFamily="18" charset="0"/>
                              <a:ea typeface="+mn-ea"/>
                              <a:cs typeface="+mn-cs"/>
                            </a:rPr>
                          </m:ctrlPr>
                        </m:sSubPr>
                        <m:e>
                          <m:r>
                            <m:rPr>
                              <m:sty m:val="p"/>
                            </m:rPr>
                            <a:rPr lang="it-IT" sz="1100" b="0" i="0">
                              <a:solidFill>
                                <a:schemeClr val="tx1"/>
                              </a:solidFill>
                              <a:effectLst/>
                              <a:latin typeface="Cambria Math" panose="02040503050406030204" pitchFamily="18" charset="0"/>
                              <a:ea typeface="+mn-ea"/>
                              <a:cs typeface="+mn-cs"/>
                            </a:rPr>
                            <m:t>K</m:t>
                          </m:r>
                        </m:e>
                        <m:sub>
                          <m:r>
                            <m:rPr>
                              <m:sty m:val="p"/>
                            </m:rPr>
                            <a:rPr lang="it-IT" sz="1100" b="0" i="0">
                              <a:solidFill>
                                <a:schemeClr val="tx1"/>
                              </a:solidFill>
                              <a:effectLst/>
                              <a:latin typeface="Cambria Math" panose="02040503050406030204" pitchFamily="18" charset="0"/>
                              <a:ea typeface="+mn-ea"/>
                              <a:cs typeface="+mn-cs"/>
                            </a:rPr>
                            <m:t>Ad</m:t>
                          </m:r>
                          <m:r>
                            <a:rPr lang="it-IT" sz="1100" b="0" i="0">
                              <a:solidFill>
                                <a:schemeClr val="tx1"/>
                              </a:solidFill>
                              <a:effectLst/>
                              <a:latin typeface="Cambria Math" panose="02040503050406030204" pitchFamily="18" charset="0"/>
                              <a:ea typeface="+mn-ea"/>
                              <a:cs typeface="+mn-cs"/>
                            </a:rPr>
                            <m:t>,</m:t>
                          </m:r>
                          <m:r>
                            <m:rPr>
                              <m:sty m:val="p"/>
                            </m:rPr>
                            <a:rPr lang="it-IT" sz="1100" b="0" i="0">
                              <a:solidFill>
                                <a:schemeClr val="tx1"/>
                              </a:solidFill>
                              <a:effectLst/>
                              <a:latin typeface="Cambria Math" panose="02040503050406030204" pitchFamily="18" charset="0"/>
                              <a:ea typeface="+mn-ea"/>
                              <a:cs typeface="+mn-cs"/>
                            </a:rPr>
                            <m:t>B</m:t>
                          </m:r>
                        </m:sub>
                      </m:sSub>
                      <m:r>
                        <a:rPr lang="it-IT" sz="1100" b="0" i="0">
                          <a:solidFill>
                            <a:schemeClr val="tx1"/>
                          </a:solidFill>
                          <a:effectLst/>
                          <a:latin typeface="Cambria Math" panose="02040503050406030204" pitchFamily="18" charset="0"/>
                          <a:ea typeface="+mn-ea"/>
                          <a:cs typeface="+mn-cs"/>
                        </a:rPr>
                        <m:t>∙</m:t>
                      </m:r>
                      <m:r>
                        <m:rPr>
                          <m:sty m:val="p"/>
                        </m:rPr>
                        <a:rPr lang="el-GR" sz="1100" b="0" i="0">
                          <a:solidFill>
                            <a:schemeClr val="tx1"/>
                          </a:solidFill>
                          <a:effectLst/>
                          <a:latin typeface="Cambria Math" panose="02040503050406030204" pitchFamily="18" charset="0"/>
                          <a:ea typeface="+mn-ea"/>
                          <a:cs typeface="+mn-cs"/>
                        </a:rPr>
                        <m:t>σ</m:t>
                      </m:r>
                      <m:r>
                        <a:rPr lang="it-IT" sz="1100" b="0" i="0">
                          <a:solidFill>
                            <a:schemeClr val="tx1"/>
                          </a:solidFill>
                          <a:effectLst/>
                          <a:latin typeface="Cambria Math" panose="02040503050406030204" pitchFamily="18" charset="0"/>
                          <a:ea typeface="+mn-ea"/>
                          <a:cs typeface="+mn-cs"/>
                        </a:rPr>
                        <m:t>′</m:t>
                      </m:r>
                    </m:e>
                    <m:sub>
                      <m:r>
                        <m:rPr>
                          <m:sty m:val="p"/>
                        </m:rPr>
                        <a:rPr lang="it-IT" sz="1100" b="0" i="0">
                          <a:solidFill>
                            <a:schemeClr val="tx1"/>
                          </a:solidFill>
                          <a:effectLst/>
                          <a:latin typeface="Cambria Math" panose="02040503050406030204" pitchFamily="18" charset="0"/>
                          <a:ea typeface="+mn-ea"/>
                          <a:cs typeface="+mn-cs"/>
                        </a:rPr>
                        <m:t>v</m:t>
                      </m:r>
                      <m:r>
                        <a:rPr lang="it-IT" sz="1100" b="0" i="0">
                          <a:solidFill>
                            <a:schemeClr val="tx1"/>
                          </a:solidFill>
                          <a:effectLst/>
                          <a:latin typeface="Cambria Math" panose="02040503050406030204" pitchFamily="18" charset="0"/>
                          <a:ea typeface="+mn-ea"/>
                          <a:cs typeface="+mn-cs"/>
                        </a:rPr>
                        <m:t>2</m:t>
                      </m:r>
                    </m:sub>
                  </m:sSub>
                </m:oMath>
              </a14:m>
              <a:r>
                <a:rPr lang="it-IT" sz="1100" i="0"/>
                <a:t>-</a:t>
              </a:r>
              <a14:m>
                <m:oMath xmlns:m="http://schemas.openxmlformats.org/officeDocument/2006/math">
                  <m:sSubSup>
                    <m:sSubSupPr>
                      <m:ctrlPr>
                        <a:rPr lang="it-IT" sz="1100" i="1">
                          <a:latin typeface="Cambria Math" panose="02040503050406030204" pitchFamily="18" charset="0"/>
                        </a:rPr>
                      </m:ctrlPr>
                    </m:sSubSupPr>
                    <m:e>
                      <m:r>
                        <a:rPr lang="it-IT" sz="1100" b="0" i="0">
                          <a:latin typeface="Cambria Math" panose="02040503050406030204" pitchFamily="18" charset="0"/>
                        </a:rPr>
                        <m:t> 2</m:t>
                      </m:r>
                      <m:r>
                        <m:rPr>
                          <m:sty m:val="p"/>
                        </m:rPr>
                        <a:rPr lang="it-IT" sz="1100" b="0" i="0">
                          <a:latin typeface="Cambria Math" panose="02040503050406030204" pitchFamily="18" charset="0"/>
                        </a:rPr>
                        <m:t>c</m:t>
                      </m:r>
                    </m:e>
                    <m:sub>
                      <m:r>
                        <m:rPr>
                          <m:sty m:val="p"/>
                        </m:rPr>
                        <a:rPr lang="it-IT" sz="1100" b="0" i="0">
                          <a:latin typeface="Cambria Math" panose="02040503050406030204" pitchFamily="18" charset="0"/>
                        </a:rPr>
                        <m:t>d</m:t>
                      </m:r>
                      <m:r>
                        <a:rPr lang="it-IT" sz="1100" b="0" i="0">
                          <a:latin typeface="Cambria Math" panose="02040503050406030204" pitchFamily="18" charset="0"/>
                        </a:rPr>
                        <m:t>,</m:t>
                      </m:r>
                      <m:r>
                        <m:rPr>
                          <m:sty m:val="p"/>
                        </m:rPr>
                        <a:rPr lang="it-IT" sz="1100" b="0" i="0">
                          <a:latin typeface="Cambria Math" panose="02040503050406030204" pitchFamily="18" charset="0"/>
                        </a:rPr>
                        <m:t>B</m:t>
                      </m:r>
                    </m:sub>
                    <m:sup>
                      <m:r>
                        <a:rPr lang="it-IT" sz="1100" b="0" i="0">
                          <a:latin typeface="Cambria Math" panose="02040503050406030204" pitchFamily="18" charset="0"/>
                        </a:rPr>
                        <m:t>′</m:t>
                      </m:r>
                    </m:sup>
                  </m:sSubSup>
                  <m:r>
                    <a:rPr lang="it-IT" sz="1100" i="0">
                      <a:latin typeface="Cambria Math" panose="02040503050406030204" pitchFamily="18" charset="0"/>
                      <a:ea typeface="Cambria Math" panose="02040503050406030204" pitchFamily="18" charset="0"/>
                    </a:rPr>
                    <m:t>∙</m:t>
                  </m:r>
                  <m:rad>
                    <m:radPr>
                      <m:degHide m:val="on"/>
                      <m:ctrlPr>
                        <a:rPr lang="it-IT" sz="1100" i="1">
                          <a:latin typeface="Cambria Math" panose="02040503050406030204" pitchFamily="18" charset="0"/>
                          <a:ea typeface="Cambria Math" panose="02040503050406030204" pitchFamily="18" charset="0"/>
                        </a:rPr>
                      </m:ctrlPr>
                    </m:radPr>
                    <m:deg/>
                    <m:e>
                      <m:sSub>
                        <m:sSubPr>
                          <m:ctrlPr>
                            <a:rPr lang="it-IT" sz="1100" b="0" i="1">
                              <a:solidFill>
                                <a:schemeClr val="tx1"/>
                              </a:solidFill>
                              <a:effectLst/>
                              <a:latin typeface="Cambria Math" panose="02040503050406030204" pitchFamily="18" charset="0"/>
                              <a:ea typeface="+mn-ea"/>
                              <a:cs typeface="+mn-cs"/>
                            </a:rPr>
                          </m:ctrlPr>
                        </m:sSubPr>
                        <m:e>
                          <m:r>
                            <m:rPr>
                              <m:sty m:val="p"/>
                            </m:rPr>
                            <a:rPr lang="it-IT" sz="1100" b="0" i="0">
                              <a:solidFill>
                                <a:schemeClr val="tx1"/>
                              </a:solidFill>
                              <a:effectLst/>
                              <a:latin typeface="Cambria Math" panose="02040503050406030204" pitchFamily="18" charset="0"/>
                              <a:ea typeface="+mn-ea"/>
                              <a:cs typeface="+mn-cs"/>
                            </a:rPr>
                            <m:t>K</m:t>
                          </m:r>
                        </m:e>
                        <m:sub>
                          <m:r>
                            <m:rPr>
                              <m:sty m:val="p"/>
                            </m:rPr>
                            <a:rPr lang="it-IT" sz="1100" b="0" i="0">
                              <a:solidFill>
                                <a:schemeClr val="tx1"/>
                              </a:solidFill>
                              <a:effectLst/>
                              <a:latin typeface="Cambria Math" panose="02040503050406030204" pitchFamily="18" charset="0"/>
                              <a:ea typeface="+mn-ea"/>
                              <a:cs typeface="+mn-cs"/>
                            </a:rPr>
                            <m:t>Ad</m:t>
                          </m:r>
                          <m:r>
                            <a:rPr lang="it-IT" sz="1100" b="0" i="0">
                              <a:solidFill>
                                <a:schemeClr val="tx1"/>
                              </a:solidFill>
                              <a:effectLst/>
                              <a:latin typeface="Cambria Math" panose="02040503050406030204" pitchFamily="18" charset="0"/>
                              <a:ea typeface="+mn-ea"/>
                              <a:cs typeface="+mn-cs"/>
                            </a:rPr>
                            <m:t>,</m:t>
                          </m:r>
                          <m:r>
                            <m:rPr>
                              <m:sty m:val="p"/>
                            </m:rPr>
                            <a:rPr lang="it-IT" sz="1100" b="0" i="0">
                              <a:solidFill>
                                <a:schemeClr val="tx1"/>
                              </a:solidFill>
                              <a:effectLst/>
                              <a:latin typeface="Cambria Math" panose="02040503050406030204" pitchFamily="18" charset="0"/>
                              <a:ea typeface="+mn-ea"/>
                              <a:cs typeface="+mn-cs"/>
                            </a:rPr>
                            <m:t>B</m:t>
                          </m:r>
                        </m:sub>
                      </m:sSub>
                    </m:e>
                  </m:rad>
                </m:oMath>
              </a14:m>
              <a:r>
                <a:rPr lang="it-IT" sz="1100" i="0"/>
                <a:t> =</a:t>
              </a:r>
            </a:p>
          </xdr:txBody>
        </xdr:sp>
      </mc:Choice>
      <mc:Fallback xmlns="">
        <xdr:sp macro="" textlink="">
          <xdr:nvSpPr>
            <xdr:cNvPr id="98" name="CasellaDiTesto 97"/>
            <xdr:cNvSpPr txBox="1"/>
          </xdr:nvSpPr>
          <xdr:spPr>
            <a:xfrm>
              <a:off x="600074" y="25012650"/>
              <a:ext cx="3457575" cy="2049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l"/>
              <a:r>
                <a:rPr lang="it-IT" sz="1100" b="0" i="0">
                  <a:latin typeface="Cambria Math" panose="02040503050406030204" pitchFamily="18" charset="0"/>
                </a:rPr>
                <a:t>Z=</a:t>
              </a:r>
              <a:r>
                <a:rPr lang="it-IT" sz="1100" b="0" i="0">
                  <a:latin typeface="Cambria Math" panose="02040503050406030204" pitchFamily="18" charset="0"/>
                  <a:ea typeface="Cambria Math" panose="02040503050406030204" pitchFamily="18" charset="0"/>
                </a:rPr>
                <a:t>H_A   </a:t>
              </a:r>
              <a:r>
                <a:rPr lang="it-IT" sz="1100" b="0" i="0">
                  <a:solidFill>
                    <a:schemeClr val="tx1"/>
                  </a:solidFill>
                  <a:effectLst/>
                  <a:latin typeface="Cambria Math" panose="02040503050406030204" pitchFamily="18" charset="0"/>
                  <a:ea typeface="+mn-ea"/>
                  <a:cs typeface="+mn-cs"/>
                </a:rPr>
                <a:t>〖                         σ′〗_h2inf=〖K_(Ad,B)∙</a:t>
              </a:r>
              <a:r>
                <a:rPr lang="el-GR" sz="1100" b="0" i="0">
                  <a:solidFill>
                    <a:schemeClr val="tx1"/>
                  </a:solidFill>
                  <a:effectLst/>
                  <a:latin typeface="Cambria Math" panose="02040503050406030204" pitchFamily="18" charset="0"/>
                  <a:ea typeface="+mn-ea"/>
                  <a:cs typeface="+mn-cs"/>
                </a:rPr>
                <a:t>σ</a:t>
              </a:r>
              <a:r>
                <a:rPr lang="it-IT" sz="1100" b="0" i="0">
                  <a:solidFill>
                    <a:schemeClr val="tx1"/>
                  </a:solidFill>
                  <a:effectLst/>
                  <a:latin typeface="Cambria Math" panose="02040503050406030204" pitchFamily="18" charset="0"/>
                  <a:ea typeface="+mn-ea"/>
                  <a:cs typeface="+mn-cs"/>
                </a:rPr>
                <a:t>′〗_v2</a:t>
              </a:r>
              <a:r>
                <a:rPr lang="it-IT" sz="1100" i="0"/>
                <a:t>-</a:t>
              </a:r>
              <a:r>
                <a:rPr lang="it-IT" sz="1100" i="0">
                  <a:latin typeface="Cambria Math" panose="02040503050406030204" pitchFamily="18" charset="0"/>
                </a:rPr>
                <a:t>〖</a:t>
              </a:r>
              <a:r>
                <a:rPr lang="it-IT" sz="1100" b="0" i="0">
                  <a:latin typeface="Cambria Math" panose="02040503050406030204" pitchFamily="18" charset="0"/>
                </a:rPr>
                <a:t> 2c〗_(d,B)^′</a:t>
              </a:r>
              <a:r>
                <a:rPr lang="it-IT" sz="1100" i="0">
                  <a:latin typeface="Cambria Math" panose="02040503050406030204" pitchFamily="18" charset="0"/>
                  <a:ea typeface="Cambria Math" panose="02040503050406030204" pitchFamily="18" charset="0"/>
                </a:rPr>
                <a:t>∙√(</a:t>
              </a:r>
              <a:r>
                <a:rPr lang="it-IT" sz="1100" b="0" i="0">
                  <a:solidFill>
                    <a:schemeClr val="tx1"/>
                  </a:solidFill>
                  <a:effectLst/>
                  <a:latin typeface="Cambria Math" panose="02040503050406030204" pitchFamily="18" charset="0"/>
                  <a:ea typeface="+mn-ea"/>
                  <a:cs typeface="+mn-cs"/>
                </a:rPr>
                <a:t>K_(Ad,B) </a:t>
              </a:r>
              <a:r>
                <a:rPr lang="it-IT" sz="1100" b="0" i="0">
                  <a:solidFill>
                    <a:schemeClr val="tx1"/>
                  </a:solidFill>
                  <a:effectLst/>
                  <a:latin typeface="Cambria Math" panose="02040503050406030204" pitchFamily="18" charset="0"/>
                  <a:ea typeface="Cambria Math" panose="02040503050406030204" pitchFamily="18" charset="0"/>
                  <a:cs typeface="+mn-cs"/>
                </a:rPr>
                <a:t>)</a:t>
              </a:r>
              <a:r>
                <a:rPr lang="it-IT" sz="1100" i="0"/>
                <a:t> =</a:t>
              </a:r>
            </a:p>
          </xdr:txBody>
        </xdr:sp>
      </mc:Fallback>
    </mc:AlternateContent>
    <xdr:clientData/>
  </xdr:oneCellAnchor>
  <xdr:oneCellAnchor>
    <xdr:from>
      <xdr:col>0</xdr:col>
      <xdr:colOff>609599</xdr:colOff>
      <xdr:row>131</xdr:row>
      <xdr:rowOff>0</xdr:rowOff>
    </xdr:from>
    <xdr:ext cx="3552825" cy="209550"/>
    <mc:AlternateContent xmlns:mc="http://schemas.openxmlformats.org/markup-compatibility/2006" xmlns:a14="http://schemas.microsoft.com/office/drawing/2010/main">
      <mc:Choice Requires="a14">
        <xdr:sp macro="" textlink="">
          <xdr:nvSpPr>
            <xdr:cNvPr id="99" name="CasellaDiTesto 98"/>
            <xdr:cNvSpPr txBox="1"/>
          </xdr:nvSpPr>
          <xdr:spPr>
            <a:xfrm>
              <a:off x="609599" y="26146125"/>
              <a:ext cx="3552825" cy="2095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marL="0" marR="0" lvl="0" indent="0" algn="l" defTabSz="914400" eaLnBrk="1" fontAlgn="auto" latinLnBrk="0" hangingPunct="1">
                <a:lnSpc>
                  <a:spcPct val="100000"/>
                </a:lnSpc>
                <a:spcBef>
                  <a:spcPts val="0"/>
                </a:spcBef>
                <a:spcAft>
                  <a:spcPts val="0"/>
                </a:spcAft>
                <a:buClrTx/>
                <a:buSzTx/>
                <a:buFontTx/>
                <a:buNone/>
                <a:tabLst/>
                <a:defRPr/>
              </a:pPr>
              <a14:m>
                <m:oMath xmlns:m="http://schemas.openxmlformats.org/officeDocument/2006/math">
                  <m:r>
                    <m:rPr>
                      <m:sty m:val="p"/>
                    </m:rPr>
                    <a:rPr lang="it-IT" sz="1100" b="0" i="0">
                      <a:latin typeface="Cambria Math" panose="02040503050406030204" pitchFamily="18" charset="0"/>
                    </a:rPr>
                    <m:t>Z</m:t>
                  </m:r>
                  <m:r>
                    <a:rPr lang="it-IT" sz="1100" b="0" i="0">
                      <a:latin typeface="Cambria Math" panose="02040503050406030204" pitchFamily="18" charset="0"/>
                    </a:rPr>
                    <m:t>=</m:t>
                  </m:r>
                  <m:r>
                    <m:rPr>
                      <m:sty m:val="p"/>
                    </m:rPr>
                    <a:rPr lang="it-IT" sz="1100" b="0" i="0">
                      <a:latin typeface="Cambria Math" panose="02040503050406030204" pitchFamily="18" charset="0"/>
                    </a:rPr>
                    <m:t>L</m:t>
                  </m:r>
                  <m:r>
                    <a:rPr lang="it-IT" sz="1100" b="0" i="0">
                      <a:latin typeface="Cambria Math" panose="02040503050406030204" pitchFamily="18" charset="0"/>
                      <a:ea typeface="Cambria Math" panose="02040503050406030204" pitchFamily="18" charset="0"/>
                    </a:rPr>
                    <m:t>  </m:t>
                  </m:r>
                  <m:sSub>
                    <m:sSubPr>
                      <m:ctrlPr>
                        <a:rPr lang="it-IT" sz="1100" b="0" i="1">
                          <a:solidFill>
                            <a:schemeClr val="tx1"/>
                          </a:solidFill>
                          <a:effectLst/>
                          <a:latin typeface="Cambria Math" panose="02040503050406030204" pitchFamily="18" charset="0"/>
                          <a:ea typeface="+mn-ea"/>
                          <a:cs typeface="+mn-cs"/>
                        </a:rPr>
                      </m:ctrlPr>
                    </m:sSubPr>
                    <m:e>
                      <m:r>
                        <a:rPr lang="it-IT" sz="1100" b="0" i="0">
                          <a:solidFill>
                            <a:schemeClr val="tx1"/>
                          </a:solidFill>
                          <a:effectLst/>
                          <a:latin typeface="Cambria Math" panose="02040503050406030204" pitchFamily="18" charset="0"/>
                          <a:ea typeface="+mn-ea"/>
                          <a:cs typeface="+mn-cs"/>
                        </a:rPr>
                        <m:t>                             </m:t>
                      </m:r>
                      <m:r>
                        <m:rPr>
                          <m:sty m:val="p"/>
                        </m:rPr>
                        <a:rPr lang="it-IT" sz="1100" b="0" i="0">
                          <a:solidFill>
                            <a:schemeClr val="tx1"/>
                          </a:solidFill>
                          <a:effectLst/>
                          <a:latin typeface="Cambria Math" panose="02040503050406030204" pitchFamily="18" charset="0"/>
                          <a:ea typeface="+mn-ea"/>
                          <a:cs typeface="+mn-cs"/>
                        </a:rPr>
                        <m:t>σ</m:t>
                      </m:r>
                      <m:r>
                        <a:rPr lang="it-IT" sz="1100" b="0" i="0">
                          <a:solidFill>
                            <a:schemeClr val="tx1"/>
                          </a:solidFill>
                          <a:effectLst/>
                          <a:latin typeface="Cambria Math" panose="02040503050406030204" pitchFamily="18" charset="0"/>
                          <a:ea typeface="+mn-ea"/>
                          <a:cs typeface="+mn-cs"/>
                        </a:rPr>
                        <m:t>′</m:t>
                      </m:r>
                    </m:e>
                    <m:sub>
                      <m:r>
                        <m:rPr>
                          <m:sty m:val="p"/>
                        </m:rPr>
                        <a:rPr lang="it-IT" sz="1100" b="0" i="0">
                          <a:solidFill>
                            <a:schemeClr val="tx1"/>
                          </a:solidFill>
                          <a:effectLst/>
                          <a:latin typeface="Cambria Math" panose="02040503050406030204" pitchFamily="18" charset="0"/>
                          <a:ea typeface="+mn-ea"/>
                          <a:cs typeface="+mn-cs"/>
                        </a:rPr>
                        <m:t>h</m:t>
                      </m:r>
                      <m:r>
                        <a:rPr lang="it-IT" sz="1100" b="0" i="0">
                          <a:solidFill>
                            <a:schemeClr val="tx1"/>
                          </a:solidFill>
                          <a:effectLst/>
                          <a:latin typeface="Cambria Math" panose="02040503050406030204" pitchFamily="18" charset="0"/>
                          <a:ea typeface="+mn-ea"/>
                          <a:cs typeface="+mn-cs"/>
                        </a:rPr>
                        <m:t>4</m:t>
                      </m:r>
                      <m:r>
                        <m:rPr>
                          <m:sty m:val="p"/>
                        </m:rPr>
                        <a:rPr lang="it-IT" sz="1100" b="0" i="0">
                          <a:solidFill>
                            <a:schemeClr val="tx1"/>
                          </a:solidFill>
                          <a:effectLst/>
                          <a:latin typeface="Cambria Math" panose="02040503050406030204" pitchFamily="18" charset="0"/>
                          <a:ea typeface="+mn-ea"/>
                          <a:cs typeface="+mn-cs"/>
                        </a:rPr>
                        <m:t>v</m:t>
                      </m:r>
                    </m:sub>
                  </m:sSub>
                  <m:r>
                    <a:rPr lang="it-IT" sz="1100" b="0" i="0">
                      <a:solidFill>
                        <a:schemeClr val="tx1"/>
                      </a:solidFill>
                      <a:effectLst/>
                      <a:latin typeface="Cambria Math" panose="02040503050406030204" pitchFamily="18" charset="0"/>
                      <a:ea typeface="+mn-ea"/>
                      <a:cs typeface="+mn-cs"/>
                    </a:rPr>
                    <m:t>=</m:t>
                  </m:r>
                  <m:sSub>
                    <m:sSubPr>
                      <m:ctrlPr>
                        <a:rPr lang="it-IT" sz="1100" b="0" i="1">
                          <a:solidFill>
                            <a:schemeClr val="tx1"/>
                          </a:solidFill>
                          <a:effectLst/>
                          <a:latin typeface="Cambria Math" panose="02040503050406030204" pitchFamily="18" charset="0"/>
                          <a:ea typeface="+mn-ea"/>
                          <a:cs typeface="+mn-cs"/>
                        </a:rPr>
                      </m:ctrlPr>
                    </m:sSubPr>
                    <m:e>
                      <m:sSub>
                        <m:sSubPr>
                          <m:ctrlPr>
                            <a:rPr lang="it-IT" sz="1100" b="0" i="1">
                              <a:solidFill>
                                <a:schemeClr val="tx1"/>
                              </a:solidFill>
                              <a:effectLst/>
                              <a:latin typeface="Cambria Math" panose="02040503050406030204" pitchFamily="18" charset="0"/>
                              <a:ea typeface="+mn-ea"/>
                              <a:cs typeface="+mn-cs"/>
                            </a:rPr>
                          </m:ctrlPr>
                        </m:sSubPr>
                        <m:e>
                          <m:r>
                            <m:rPr>
                              <m:sty m:val="p"/>
                            </m:rPr>
                            <a:rPr lang="it-IT" sz="1100" b="0" i="0">
                              <a:solidFill>
                                <a:schemeClr val="tx1"/>
                              </a:solidFill>
                              <a:effectLst/>
                              <a:latin typeface="Cambria Math" panose="02040503050406030204" pitchFamily="18" charset="0"/>
                              <a:ea typeface="+mn-ea"/>
                              <a:cs typeface="+mn-cs"/>
                            </a:rPr>
                            <m:t>K</m:t>
                          </m:r>
                        </m:e>
                        <m:sub>
                          <m:r>
                            <m:rPr>
                              <m:sty m:val="p"/>
                            </m:rPr>
                            <a:rPr lang="it-IT" sz="1100" b="0" i="0">
                              <a:solidFill>
                                <a:schemeClr val="tx1"/>
                              </a:solidFill>
                              <a:effectLst/>
                              <a:latin typeface="Cambria Math" panose="02040503050406030204" pitchFamily="18" charset="0"/>
                              <a:ea typeface="+mn-ea"/>
                              <a:cs typeface="+mn-cs"/>
                            </a:rPr>
                            <m:t>Pd</m:t>
                          </m:r>
                          <m:r>
                            <a:rPr lang="it-IT" sz="1100" b="0" i="0">
                              <a:solidFill>
                                <a:schemeClr val="tx1"/>
                              </a:solidFill>
                              <a:effectLst/>
                              <a:latin typeface="Cambria Math" panose="02040503050406030204" pitchFamily="18" charset="0"/>
                              <a:ea typeface="+mn-ea"/>
                              <a:cs typeface="+mn-cs"/>
                            </a:rPr>
                            <m:t>,</m:t>
                          </m:r>
                          <m:r>
                            <m:rPr>
                              <m:sty m:val="p"/>
                            </m:rPr>
                            <a:rPr lang="it-IT" sz="1100" b="0" i="0">
                              <a:solidFill>
                                <a:schemeClr val="tx1"/>
                              </a:solidFill>
                              <a:effectLst/>
                              <a:latin typeface="Cambria Math" panose="02040503050406030204" pitchFamily="18" charset="0"/>
                              <a:ea typeface="+mn-ea"/>
                              <a:cs typeface="+mn-cs"/>
                            </a:rPr>
                            <m:t>B</m:t>
                          </m:r>
                        </m:sub>
                      </m:sSub>
                      <m:r>
                        <a:rPr lang="it-IT" sz="1100" b="0" i="0">
                          <a:solidFill>
                            <a:schemeClr val="tx1"/>
                          </a:solidFill>
                          <a:effectLst/>
                          <a:latin typeface="Cambria Math" panose="02040503050406030204" pitchFamily="18" charset="0"/>
                          <a:ea typeface="+mn-ea"/>
                          <a:cs typeface="+mn-cs"/>
                        </a:rPr>
                        <m:t>∙</m:t>
                      </m:r>
                      <m:r>
                        <m:rPr>
                          <m:sty m:val="p"/>
                        </m:rPr>
                        <a:rPr lang="el-GR" sz="1100" b="0" i="0">
                          <a:solidFill>
                            <a:schemeClr val="tx1"/>
                          </a:solidFill>
                          <a:effectLst/>
                          <a:latin typeface="Cambria Math" panose="02040503050406030204" pitchFamily="18" charset="0"/>
                          <a:ea typeface="+mn-ea"/>
                          <a:cs typeface="+mn-cs"/>
                        </a:rPr>
                        <m:t>σ</m:t>
                      </m:r>
                      <m:r>
                        <a:rPr lang="it-IT" sz="1100" b="0" i="0">
                          <a:solidFill>
                            <a:schemeClr val="tx1"/>
                          </a:solidFill>
                          <a:effectLst/>
                          <a:latin typeface="Cambria Math" panose="02040503050406030204" pitchFamily="18" charset="0"/>
                          <a:ea typeface="+mn-ea"/>
                          <a:cs typeface="+mn-cs"/>
                        </a:rPr>
                        <m:t>′</m:t>
                      </m:r>
                    </m:e>
                    <m:sub>
                      <m:r>
                        <m:rPr>
                          <m:sty m:val="p"/>
                        </m:rPr>
                        <a:rPr lang="it-IT" sz="1100" b="0" i="0">
                          <a:solidFill>
                            <a:schemeClr val="tx1"/>
                          </a:solidFill>
                          <a:effectLst/>
                          <a:latin typeface="Cambria Math" panose="02040503050406030204" pitchFamily="18" charset="0"/>
                          <a:ea typeface="+mn-ea"/>
                          <a:cs typeface="+mn-cs"/>
                        </a:rPr>
                        <m:t>v</m:t>
                      </m:r>
                      <m:r>
                        <a:rPr lang="it-IT" sz="1100" b="0" i="0">
                          <a:solidFill>
                            <a:schemeClr val="tx1"/>
                          </a:solidFill>
                          <a:effectLst/>
                          <a:latin typeface="Cambria Math" panose="02040503050406030204" pitchFamily="18" charset="0"/>
                          <a:ea typeface="+mn-ea"/>
                          <a:cs typeface="+mn-cs"/>
                        </a:rPr>
                        <m:t>4</m:t>
                      </m:r>
                      <m:r>
                        <m:rPr>
                          <m:sty m:val="p"/>
                        </m:rPr>
                        <a:rPr lang="it-IT" sz="1100" b="0" i="0">
                          <a:solidFill>
                            <a:schemeClr val="tx1"/>
                          </a:solidFill>
                          <a:effectLst/>
                          <a:latin typeface="Cambria Math" panose="02040503050406030204" pitchFamily="18" charset="0"/>
                          <a:ea typeface="+mn-ea"/>
                          <a:cs typeface="+mn-cs"/>
                        </a:rPr>
                        <m:t>v</m:t>
                      </m:r>
                    </m:sub>
                  </m:sSub>
                  <m:r>
                    <a:rPr lang="it-IT" sz="1100" b="0" i="1">
                      <a:solidFill>
                        <a:schemeClr val="tx1"/>
                      </a:solidFill>
                      <a:effectLst/>
                      <a:latin typeface="Cambria Math" panose="02040503050406030204" pitchFamily="18" charset="0"/>
                      <a:ea typeface="+mn-ea"/>
                      <a:cs typeface="+mn-cs"/>
                    </a:rPr>
                    <m:t>+</m:t>
                  </m:r>
                  <m:sSubSup>
                    <m:sSubSupPr>
                      <m:ctrlPr>
                        <a:rPr lang="it-IT" sz="1100" i="1">
                          <a:solidFill>
                            <a:schemeClr val="tx1"/>
                          </a:solidFill>
                          <a:effectLst/>
                          <a:latin typeface="Cambria Math" panose="02040503050406030204" pitchFamily="18" charset="0"/>
                          <a:ea typeface="+mn-ea"/>
                          <a:cs typeface="+mn-cs"/>
                        </a:rPr>
                      </m:ctrlPr>
                    </m:sSubSupPr>
                    <m:e>
                      <m:r>
                        <a:rPr lang="it-IT" sz="1100" b="0" i="0">
                          <a:solidFill>
                            <a:schemeClr val="tx1"/>
                          </a:solidFill>
                          <a:effectLst/>
                          <a:latin typeface="Cambria Math" panose="02040503050406030204" pitchFamily="18" charset="0"/>
                          <a:ea typeface="+mn-ea"/>
                          <a:cs typeface="+mn-cs"/>
                        </a:rPr>
                        <m:t> 2</m:t>
                      </m:r>
                      <m:r>
                        <m:rPr>
                          <m:sty m:val="p"/>
                        </m:rPr>
                        <a:rPr lang="it-IT" sz="1100" b="0" i="0">
                          <a:solidFill>
                            <a:schemeClr val="tx1"/>
                          </a:solidFill>
                          <a:effectLst/>
                          <a:latin typeface="Cambria Math" panose="02040503050406030204" pitchFamily="18" charset="0"/>
                          <a:ea typeface="+mn-ea"/>
                          <a:cs typeface="+mn-cs"/>
                        </a:rPr>
                        <m:t>c</m:t>
                      </m:r>
                    </m:e>
                    <m:sub>
                      <m:r>
                        <m:rPr>
                          <m:sty m:val="p"/>
                        </m:rPr>
                        <a:rPr lang="it-IT" sz="1100" b="0" i="0">
                          <a:solidFill>
                            <a:schemeClr val="tx1"/>
                          </a:solidFill>
                          <a:effectLst/>
                          <a:latin typeface="Cambria Math" panose="02040503050406030204" pitchFamily="18" charset="0"/>
                          <a:ea typeface="+mn-ea"/>
                          <a:cs typeface="+mn-cs"/>
                        </a:rPr>
                        <m:t>d</m:t>
                      </m:r>
                      <m:r>
                        <a:rPr lang="it-IT" sz="1100" b="0" i="0">
                          <a:solidFill>
                            <a:schemeClr val="tx1"/>
                          </a:solidFill>
                          <a:effectLst/>
                          <a:latin typeface="Cambria Math" panose="02040503050406030204" pitchFamily="18" charset="0"/>
                          <a:ea typeface="+mn-ea"/>
                          <a:cs typeface="+mn-cs"/>
                        </a:rPr>
                        <m:t>,</m:t>
                      </m:r>
                      <m:r>
                        <m:rPr>
                          <m:sty m:val="p"/>
                        </m:rPr>
                        <a:rPr lang="it-IT" sz="1100" b="0" i="0">
                          <a:solidFill>
                            <a:schemeClr val="tx1"/>
                          </a:solidFill>
                          <a:effectLst/>
                          <a:latin typeface="Cambria Math" panose="02040503050406030204" pitchFamily="18" charset="0"/>
                          <a:ea typeface="+mn-ea"/>
                          <a:cs typeface="+mn-cs"/>
                        </a:rPr>
                        <m:t>B</m:t>
                      </m:r>
                    </m:sub>
                    <m:sup>
                      <m:r>
                        <a:rPr lang="it-IT" sz="1100" b="0" i="0">
                          <a:solidFill>
                            <a:schemeClr val="tx1"/>
                          </a:solidFill>
                          <a:effectLst/>
                          <a:latin typeface="Cambria Math" panose="02040503050406030204" pitchFamily="18" charset="0"/>
                          <a:ea typeface="+mn-ea"/>
                          <a:cs typeface="+mn-cs"/>
                        </a:rPr>
                        <m:t>′</m:t>
                      </m:r>
                    </m:sup>
                  </m:sSubSup>
                  <m:r>
                    <a:rPr lang="it-IT" sz="1100" i="0">
                      <a:solidFill>
                        <a:schemeClr val="tx1"/>
                      </a:solidFill>
                      <a:effectLst/>
                      <a:latin typeface="Cambria Math" panose="02040503050406030204" pitchFamily="18" charset="0"/>
                      <a:ea typeface="+mn-ea"/>
                      <a:cs typeface="+mn-cs"/>
                    </a:rPr>
                    <m:t>∙</m:t>
                  </m:r>
                  <m:rad>
                    <m:radPr>
                      <m:degHide m:val="on"/>
                      <m:ctrlPr>
                        <a:rPr lang="it-IT" sz="1100" i="1">
                          <a:solidFill>
                            <a:schemeClr val="tx1"/>
                          </a:solidFill>
                          <a:effectLst/>
                          <a:latin typeface="Cambria Math" panose="02040503050406030204" pitchFamily="18" charset="0"/>
                          <a:ea typeface="+mn-ea"/>
                          <a:cs typeface="+mn-cs"/>
                        </a:rPr>
                      </m:ctrlPr>
                    </m:radPr>
                    <m:deg/>
                    <m:e>
                      <m:sSub>
                        <m:sSubPr>
                          <m:ctrlPr>
                            <a:rPr lang="it-IT" sz="1100" b="0" i="1">
                              <a:solidFill>
                                <a:schemeClr val="tx1"/>
                              </a:solidFill>
                              <a:effectLst/>
                              <a:latin typeface="Cambria Math" panose="02040503050406030204" pitchFamily="18" charset="0"/>
                              <a:ea typeface="+mn-ea"/>
                              <a:cs typeface="+mn-cs"/>
                            </a:rPr>
                          </m:ctrlPr>
                        </m:sSubPr>
                        <m:e>
                          <m:r>
                            <m:rPr>
                              <m:sty m:val="p"/>
                            </m:rPr>
                            <a:rPr lang="it-IT" sz="1100" b="0" i="0">
                              <a:solidFill>
                                <a:schemeClr val="tx1"/>
                              </a:solidFill>
                              <a:effectLst/>
                              <a:latin typeface="Cambria Math" panose="02040503050406030204" pitchFamily="18" charset="0"/>
                              <a:ea typeface="+mn-ea"/>
                              <a:cs typeface="+mn-cs"/>
                            </a:rPr>
                            <m:t>K</m:t>
                          </m:r>
                        </m:e>
                        <m:sub>
                          <m:r>
                            <m:rPr>
                              <m:sty m:val="p"/>
                            </m:rPr>
                            <a:rPr lang="it-IT" sz="1100" b="0" i="0">
                              <a:solidFill>
                                <a:schemeClr val="tx1"/>
                              </a:solidFill>
                              <a:effectLst/>
                              <a:latin typeface="Cambria Math" panose="02040503050406030204" pitchFamily="18" charset="0"/>
                              <a:ea typeface="+mn-ea"/>
                              <a:cs typeface="+mn-cs"/>
                            </a:rPr>
                            <m:t>Pd</m:t>
                          </m:r>
                          <m:r>
                            <a:rPr lang="it-IT" sz="1100" b="0" i="0">
                              <a:solidFill>
                                <a:schemeClr val="tx1"/>
                              </a:solidFill>
                              <a:effectLst/>
                              <a:latin typeface="Cambria Math" panose="02040503050406030204" pitchFamily="18" charset="0"/>
                              <a:ea typeface="+mn-ea"/>
                              <a:cs typeface="+mn-cs"/>
                            </a:rPr>
                            <m:t>,</m:t>
                          </m:r>
                          <m:r>
                            <m:rPr>
                              <m:sty m:val="p"/>
                            </m:rPr>
                            <a:rPr lang="it-IT" sz="1100" b="0" i="0">
                              <a:solidFill>
                                <a:schemeClr val="tx1"/>
                              </a:solidFill>
                              <a:effectLst/>
                              <a:latin typeface="Cambria Math" panose="02040503050406030204" pitchFamily="18" charset="0"/>
                              <a:ea typeface="+mn-ea"/>
                              <a:cs typeface="+mn-cs"/>
                            </a:rPr>
                            <m:t>B</m:t>
                          </m:r>
                        </m:sub>
                      </m:sSub>
                    </m:e>
                  </m:rad>
                </m:oMath>
              </a14:m>
              <a:r>
                <a:rPr lang="it-IT" sz="1100" i="0"/>
                <a:t> =</a:t>
              </a:r>
            </a:p>
          </xdr:txBody>
        </xdr:sp>
      </mc:Choice>
      <mc:Fallback xmlns="">
        <xdr:sp macro="" textlink="">
          <xdr:nvSpPr>
            <xdr:cNvPr id="99" name="CasellaDiTesto 98"/>
            <xdr:cNvSpPr txBox="1"/>
          </xdr:nvSpPr>
          <xdr:spPr>
            <a:xfrm>
              <a:off x="609599" y="26146125"/>
              <a:ext cx="3552825" cy="2095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lang="it-IT" sz="1100" b="0" i="0">
                  <a:latin typeface="Cambria Math" panose="02040503050406030204" pitchFamily="18" charset="0"/>
                </a:rPr>
                <a:t>Z=L</a:t>
              </a:r>
              <a:r>
                <a:rPr lang="it-IT" sz="1100" b="0" i="0">
                  <a:latin typeface="Cambria Math" panose="02040503050406030204" pitchFamily="18" charset="0"/>
                  <a:ea typeface="Cambria Math" panose="02040503050406030204" pitchFamily="18" charset="0"/>
                </a:rPr>
                <a:t>  </a:t>
              </a:r>
              <a:r>
                <a:rPr lang="it-IT" sz="1100" b="0" i="0">
                  <a:solidFill>
                    <a:schemeClr val="tx1"/>
                  </a:solidFill>
                  <a:effectLst/>
                  <a:latin typeface="Cambria Math" panose="02040503050406030204" pitchFamily="18" charset="0"/>
                  <a:ea typeface="+mn-ea"/>
                  <a:cs typeface="+mn-cs"/>
                </a:rPr>
                <a:t>〖                             σ′〗_h4v=〖K_(Pd,B)∙</a:t>
              </a:r>
              <a:r>
                <a:rPr lang="el-GR" sz="1100" b="0" i="0">
                  <a:solidFill>
                    <a:schemeClr val="tx1"/>
                  </a:solidFill>
                  <a:effectLst/>
                  <a:latin typeface="Cambria Math" panose="02040503050406030204" pitchFamily="18" charset="0"/>
                  <a:ea typeface="+mn-ea"/>
                  <a:cs typeface="+mn-cs"/>
                </a:rPr>
                <a:t>σ</a:t>
              </a:r>
              <a:r>
                <a:rPr lang="it-IT" sz="1100" b="0" i="0">
                  <a:solidFill>
                    <a:schemeClr val="tx1"/>
                  </a:solidFill>
                  <a:effectLst/>
                  <a:latin typeface="Cambria Math" panose="02040503050406030204" pitchFamily="18" charset="0"/>
                  <a:ea typeface="+mn-ea"/>
                  <a:cs typeface="+mn-cs"/>
                </a:rPr>
                <a:t>′〗_v4v+</a:t>
              </a:r>
              <a:r>
                <a:rPr lang="it-IT" sz="1100" i="0">
                  <a:solidFill>
                    <a:schemeClr val="tx1"/>
                  </a:solidFill>
                  <a:effectLst/>
                  <a:latin typeface="Cambria Math" panose="02040503050406030204" pitchFamily="18" charset="0"/>
                  <a:ea typeface="+mn-ea"/>
                  <a:cs typeface="+mn-cs"/>
                </a:rPr>
                <a:t>〖</a:t>
              </a:r>
              <a:r>
                <a:rPr lang="it-IT" sz="1100" b="0" i="0">
                  <a:solidFill>
                    <a:schemeClr val="tx1"/>
                  </a:solidFill>
                  <a:effectLst/>
                  <a:latin typeface="Cambria Math" panose="02040503050406030204" pitchFamily="18" charset="0"/>
                  <a:ea typeface="+mn-ea"/>
                  <a:cs typeface="+mn-cs"/>
                </a:rPr>
                <a:t> 2c〗_(d,B)^′</a:t>
              </a:r>
              <a:r>
                <a:rPr lang="it-IT" sz="1100" i="0">
                  <a:solidFill>
                    <a:schemeClr val="tx1"/>
                  </a:solidFill>
                  <a:effectLst/>
                  <a:latin typeface="Cambria Math" panose="02040503050406030204" pitchFamily="18" charset="0"/>
                  <a:ea typeface="+mn-ea"/>
                  <a:cs typeface="+mn-cs"/>
                </a:rPr>
                <a:t>∙√(</a:t>
              </a:r>
              <a:r>
                <a:rPr lang="it-IT" sz="1100" b="0" i="0">
                  <a:solidFill>
                    <a:schemeClr val="tx1"/>
                  </a:solidFill>
                  <a:effectLst/>
                  <a:latin typeface="Cambria Math" panose="02040503050406030204" pitchFamily="18" charset="0"/>
                  <a:ea typeface="+mn-ea"/>
                  <a:cs typeface="+mn-cs"/>
                </a:rPr>
                <a:t>K_(Pd,B) )</a:t>
              </a:r>
              <a:r>
                <a:rPr lang="it-IT" sz="1100" i="0"/>
                <a:t> =</a:t>
              </a:r>
            </a:p>
          </xdr:txBody>
        </xdr:sp>
      </mc:Fallback>
    </mc:AlternateContent>
    <xdr:clientData/>
  </xdr:oneCellAnchor>
  <xdr:oneCellAnchor>
    <xdr:from>
      <xdr:col>1</xdr:col>
      <xdr:colOff>0</xdr:colOff>
      <xdr:row>129</xdr:row>
      <xdr:rowOff>180975</xdr:rowOff>
    </xdr:from>
    <xdr:ext cx="2752677" cy="204993"/>
    <mc:AlternateContent xmlns:mc="http://schemas.openxmlformats.org/markup-compatibility/2006" xmlns:a14="http://schemas.microsoft.com/office/drawing/2010/main">
      <mc:Choice Requires="a14">
        <xdr:sp macro="" textlink="">
          <xdr:nvSpPr>
            <xdr:cNvPr id="100" name="CasellaDiTesto 99"/>
            <xdr:cNvSpPr txBox="1"/>
          </xdr:nvSpPr>
          <xdr:spPr>
            <a:xfrm>
              <a:off x="609600" y="25946100"/>
              <a:ext cx="2752677" cy="2049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14:m>
                <m:oMath xmlns:m="http://schemas.openxmlformats.org/officeDocument/2006/math">
                  <m:r>
                    <m:rPr>
                      <m:sty m:val="p"/>
                    </m:rPr>
                    <a:rPr lang="it-IT" sz="1100" b="0" i="0">
                      <a:latin typeface="Cambria Math" panose="02040503050406030204" pitchFamily="18" charset="0"/>
                    </a:rPr>
                    <m:t>Z</m:t>
                  </m:r>
                  <m:r>
                    <a:rPr lang="it-IT" sz="1100" b="0" i="0">
                      <a:latin typeface="Cambria Math" panose="02040503050406030204" pitchFamily="18" charset="0"/>
                    </a:rPr>
                    <m:t>=</m:t>
                  </m:r>
                  <m:sSub>
                    <m:sSubPr>
                      <m:ctrlPr>
                        <a:rPr lang="it-IT" sz="1100" b="0" i="1">
                          <a:latin typeface="Cambria Math" panose="02040503050406030204" pitchFamily="18" charset="0"/>
                        </a:rPr>
                      </m:ctrlPr>
                    </m:sSubPr>
                    <m:e>
                      <m:r>
                        <m:rPr>
                          <m:sty m:val="p"/>
                        </m:rPr>
                        <a:rPr lang="it-IT" sz="1100" b="0" i="0">
                          <a:latin typeface="Cambria Math" panose="02040503050406030204" pitchFamily="18" charset="0"/>
                        </a:rPr>
                        <m:t>H</m:t>
                      </m:r>
                    </m:e>
                    <m:sub>
                      <m:r>
                        <m:rPr>
                          <m:sty m:val="p"/>
                        </m:rPr>
                        <a:rPr lang="it-IT" sz="1100" b="0" i="0">
                          <a:latin typeface="Cambria Math" panose="02040503050406030204" pitchFamily="18" charset="0"/>
                        </a:rPr>
                        <m:t>d</m:t>
                      </m:r>
                    </m:sub>
                  </m:sSub>
                  <m:r>
                    <a:rPr lang="it-IT" sz="1100" b="0" i="0">
                      <a:latin typeface="Cambria Math" panose="02040503050406030204" pitchFamily="18" charset="0"/>
                      <a:ea typeface="Cambria Math" panose="02040503050406030204" pitchFamily="18" charset="0"/>
                    </a:rPr>
                    <m:t>  </m:t>
                  </m:r>
                  <m:sSub>
                    <m:sSubPr>
                      <m:ctrlPr>
                        <a:rPr lang="it-IT" sz="1100" b="0" i="1">
                          <a:solidFill>
                            <a:schemeClr val="tx1"/>
                          </a:solidFill>
                          <a:effectLst/>
                          <a:latin typeface="Cambria Math" panose="02040503050406030204" pitchFamily="18" charset="0"/>
                          <a:ea typeface="+mn-ea"/>
                          <a:cs typeface="+mn-cs"/>
                        </a:rPr>
                      </m:ctrlPr>
                    </m:sSubPr>
                    <m:e>
                      <m:r>
                        <a:rPr lang="it-IT" sz="1100" b="0" i="0">
                          <a:solidFill>
                            <a:schemeClr val="tx1"/>
                          </a:solidFill>
                          <a:effectLst/>
                          <a:latin typeface="Cambria Math" panose="02040503050406030204" pitchFamily="18" charset="0"/>
                          <a:ea typeface="+mn-ea"/>
                          <a:cs typeface="+mn-cs"/>
                        </a:rPr>
                        <m:t>                          </m:t>
                      </m:r>
                      <m:r>
                        <m:rPr>
                          <m:sty m:val="p"/>
                        </m:rPr>
                        <a:rPr lang="it-IT" sz="1100" b="0" i="0">
                          <a:solidFill>
                            <a:schemeClr val="tx1"/>
                          </a:solidFill>
                          <a:effectLst/>
                          <a:latin typeface="Cambria Math" panose="02040503050406030204" pitchFamily="18" charset="0"/>
                          <a:ea typeface="+mn-ea"/>
                          <a:cs typeface="+mn-cs"/>
                        </a:rPr>
                        <m:t>σ</m:t>
                      </m:r>
                      <m:r>
                        <a:rPr lang="it-IT" sz="1100" b="0" i="0">
                          <a:solidFill>
                            <a:schemeClr val="tx1"/>
                          </a:solidFill>
                          <a:effectLst/>
                          <a:latin typeface="Cambria Math" panose="02040503050406030204" pitchFamily="18" charset="0"/>
                          <a:ea typeface="+mn-ea"/>
                          <a:cs typeface="+mn-cs"/>
                        </a:rPr>
                        <m:t>′</m:t>
                      </m:r>
                    </m:e>
                    <m:sub>
                      <m:r>
                        <m:rPr>
                          <m:sty m:val="p"/>
                        </m:rPr>
                        <a:rPr lang="it-IT" sz="1100" b="0" i="0">
                          <a:solidFill>
                            <a:schemeClr val="tx1"/>
                          </a:solidFill>
                          <a:effectLst/>
                          <a:latin typeface="Cambria Math" panose="02040503050406030204" pitchFamily="18" charset="0"/>
                          <a:ea typeface="+mn-ea"/>
                          <a:cs typeface="+mn-cs"/>
                        </a:rPr>
                        <m:t>h</m:t>
                      </m:r>
                      <m:r>
                        <a:rPr lang="it-IT" sz="1100" b="0" i="0">
                          <a:solidFill>
                            <a:schemeClr val="tx1"/>
                          </a:solidFill>
                          <a:effectLst/>
                          <a:latin typeface="Cambria Math" panose="02040503050406030204" pitchFamily="18" charset="0"/>
                          <a:ea typeface="+mn-ea"/>
                          <a:cs typeface="+mn-cs"/>
                        </a:rPr>
                        <m:t>3</m:t>
                      </m:r>
                      <m:r>
                        <m:rPr>
                          <m:sty m:val="p"/>
                        </m:rPr>
                        <a:rPr lang="it-IT" sz="1100" b="0" i="0">
                          <a:solidFill>
                            <a:schemeClr val="tx1"/>
                          </a:solidFill>
                          <a:effectLst/>
                          <a:latin typeface="Cambria Math" panose="02040503050406030204" pitchFamily="18" charset="0"/>
                          <a:ea typeface="+mn-ea"/>
                          <a:cs typeface="+mn-cs"/>
                        </a:rPr>
                        <m:t>v</m:t>
                      </m:r>
                    </m:sub>
                  </m:sSub>
                  <m:r>
                    <a:rPr lang="it-IT" sz="1100" b="0" i="0">
                      <a:solidFill>
                        <a:schemeClr val="tx1"/>
                      </a:solidFill>
                      <a:effectLst/>
                      <a:latin typeface="Cambria Math" panose="02040503050406030204" pitchFamily="18" charset="0"/>
                      <a:ea typeface="+mn-ea"/>
                      <a:cs typeface="+mn-cs"/>
                    </a:rPr>
                    <m:t>=</m:t>
                  </m:r>
                </m:oMath>
              </a14:m>
              <a:r>
                <a:rPr lang="it-IT" sz="1100" i="0"/>
                <a:t> </a:t>
              </a:r>
              <a14:m>
                <m:oMath xmlns:m="http://schemas.openxmlformats.org/officeDocument/2006/math">
                  <m:sSubSup>
                    <m:sSubSupPr>
                      <m:ctrlPr>
                        <a:rPr lang="it-IT" sz="1100" i="1">
                          <a:solidFill>
                            <a:schemeClr val="tx1"/>
                          </a:solidFill>
                          <a:effectLst/>
                          <a:latin typeface="Cambria Math" panose="02040503050406030204" pitchFamily="18" charset="0"/>
                          <a:ea typeface="+mn-ea"/>
                          <a:cs typeface="+mn-cs"/>
                        </a:rPr>
                      </m:ctrlPr>
                    </m:sSubSupPr>
                    <m:e>
                      <m:r>
                        <a:rPr lang="it-IT" sz="1100" b="0" i="0">
                          <a:solidFill>
                            <a:schemeClr val="tx1"/>
                          </a:solidFill>
                          <a:effectLst/>
                          <a:latin typeface="Cambria Math" panose="02040503050406030204" pitchFamily="18" charset="0"/>
                          <a:ea typeface="+mn-ea"/>
                          <a:cs typeface="+mn-cs"/>
                        </a:rPr>
                        <m:t> 2</m:t>
                      </m:r>
                      <m:r>
                        <m:rPr>
                          <m:sty m:val="p"/>
                        </m:rPr>
                        <a:rPr lang="it-IT" sz="1100" b="0" i="0">
                          <a:solidFill>
                            <a:schemeClr val="tx1"/>
                          </a:solidFill>
                          <a:effectLst/>
                          <a:latin typeface="Cambria Math" panose="02040503050406030204" pitchFamily="18" charset="0"/>
                          <a:ea typeface="+mn-ea"/>
                          <a:cs typeface="+mn-cs"/>
                        </a:rPr>
                        <m:t>c</m:t>
                      </m:r>
                    </m:e>
                    <m:sub>
                      <m:r>
                        <m:rPr>
                          <m:sty m:val="p"/>
                        </m:rPr>
                        <a:rPr lang="it-IT" sz="1100" b="0" i="0">
                          <a:solidFill>
                            <a:schemeClr val="tx1"/>
                          </a:solidFill>
                          <a:effectLst/>
                          <a:latin typeface="Cambria Math" panose="02040503050406030204" pitchFamily="18" charset="0"/>
                          <a:ea typeface="+mn-ea"/>
                          <a:cs typeface="+mn-cs"/>
                        </a:rPr>
                        <m:t>d</m:t>
                      </m:r>
                      <m:r>
                        <a:rPr lang="it-IT" sz="1100" b="0" i="0">
                          <a:solidFill>
                            <a:schemeClr val="tx1"/>
                          </a:solidFill>
                          <a:effectLst/>
                          <a:latin typeface="Cambria Math" panose="02040503050406030204" pitchFamily="18" charset="0"/>
                          <a:ea typeface="+mn-ea"/>
                          <a:cs typeface="+mn-cs"/>
                        </a:rPr>
                        <m:t>,</m:t>
                      </m:r>
                      <m:r>
                        <m:rPr>
                          <m:sty m:val="p"/>
                        </m:rPr>
                        <a:rPr lang="it-IT" sz="1100" b="0" i="0">
                          <a:solidFill>
                            <a:schemeClr val="tx1"/>
                          </a:solidFill>
                          <a:effectLst/>
                          <a:latin typeface="Cambria Math" panose="02040503050406030204" pitchFamily="18" charset="0"/>
                          <a:ea typeface="+mn-ea"/>
                          <a:cs typeface="+mn-cs"/>
                        </a:rPr>
                        <m:t>B</m:t>
                      </m:r>
                    </m:sub>
                    <m:sup>
                      <m:r>
                        <a:rPr lang="it-IT" sz="1100" b="0" i="0">
                          <a:solidFill>
                            <a:schemeClr val="tx1"/>
                          </a:solidFill>
                          <a:effectLst/>
                          <a:latin typeface="Cambria Math" panose="02040503050406030204" pitchFamily="18" charset="0"/>
                          <a:ea typeface="+mn-ea"/>
                          <a:cs typeface="+mn-cs"/>
                        </a:rPr>
                        <m:t>′</m:t>
                      </m:r>
                    </m:sup>
                  </m:sSubSup>
                  <m:r>
                    <a:rPr lang="it-IT" sz="1100" i="0">
                      <a:solidFill>
                        <a:schemeClr val="tx1"/>
                      </a:solidFill>
                      <a:effectLst/>
                      <a:latin typeface="Cambria Math" panose="02040503050406030204" pitchFamily="18" charset="0"/>
                      <a:ea typeface="+mn-ea"/>
                      <a:cs typeface="+mn-cs"/>
                    </a:rPr>
                    <m:t>∙</m:t>
                  </m:r>
                  <m:rad>
                    <m:radPr>
                      <m:degHide m:val="on"/>
                      <m:ctrlPr>
                        <a:rPr lang="it-IT" sz="1100" i="1">
                          <a:solidFill>
                            <a:schemeClr val="tx1"/>
                          </a:solidFill>
                          <a:effectLst/>
                          <a:latin typeface="Cambria Math" panose="02040503050406030204" pitchFamily="18" charset="0"/>
                          <a:ea typeface="+mn-ea"/>
                          <a:cs typeface="+mn-cs"/>
                        </a:rPr>
                      </m:ctrlPr>
                    </m:radPr>
                    <m:deg/>
                    <m:e>
                      <m:sSub>
                        <m:sSubPr>
                          <m:ctrlPr>
                            <a:rPr lang="it-IT" sz="1100" b="0" i="1">
                              <a:solidFill>
                                <a:schemeClr val="tx1"/>
                              </a:solidFill>
                              <a:effectLst/>
                              <a:latin typeface="Cambria Math" panose="02040503050406030204" pitchFamily="18" charset="0"/>
                              <a:ea typeface="+mn-ea"/>
                              <a:cs typeface="+mn-cs"/>
                            </a:rPr>
                          </m:ctrlPr>
                        </m:sSubPr>
                        <m:e>
                          <m:r>
                            <m:rPr>
                              <m:sty m:val="p"/>
                            </m:rPr>
                            <a:rPr lang="it-IT" sz="1100" b="0" i="0">
                              <a:solidFill>
                                <a:schemeClr val="tx1"/>
                              </a:solidFill>
                              <a:effectLst/>
                              <a:latin typeface="Cambria Math" panose="02040503050406030204" pitchFamily="18" charset="0"/>
                              <a:ea typeface="+mn-ea"/>
                              <a:cs typeface="+mn-cs"/>
                            </a:rPr>
                            <m:t>K</m:t>
                          </m:r>
                        </m:e>
                        <m:sub>
                          <m:r>
                            <m:rPr>
                              <m:sty m:val="p"/>
                            </m:rPr>
                            <a:rPr lang="it-IT" sz="1100" b="0" i="0">
                              <a:solidFill>
                                <a:schemeClr val="tx1"/>
                              </a:solidFill>
                              <a:effectLst/>
                              <a:latin typeface="Cambria Math" panose="02040503050406030204" pitchFamily="18" charset="0"/>
                              <a:ea typeface="+mn-ea"/>
                              <a:cs typeface="+mn-cs"/>
                            </a:rPr>
                            <m:t>Pd</m:t>
                          </m:r>
                          <m:r>
                            <a:rPr lang="it-IT" sz="1100" b="0" i="0">
                              <a:solidFill>
                                <a:schemeClr val="tx1"/>
                              </a:solidFill>
                              <a:effectLst/>
                              <a:latin typeface="Cambria Math" panose="02040503050406030204" pitchFamily="18" charset="0"/>
                              <a:ea typeface="+mn-ea"/>
                              <a:cs typeface="+mn-cs"/>
                            </a:rPr>
                            <m:t>,</m:t>
                          </m:r>
                          <m:r>
                            <m:rPr>
                              <m:sty m:val="p"/>
                            </m:rPr>
                            <a:rPr lang="it-IT" sz="1100" b="0" i="0">
                              <a:solidFill>
                                <a:schemeClr val="tx1"/>
                              </a:solidFill>
                              <a:effectLst/>
                              <a:latin typeface="Cambria Math" panose="02040503050406030204" pitchFamily="18" charset="0"/>
                              <a:ea typeface="+mn-ea"/>
                              <a:cs typeface="+mn-cs"/>
                            </a:rPr>
                            <m:t>B</m:t>
                          </m:r>
                        </m:sub>
                      </m:sSub>
                    </m:e>
                  </m:rad>
                  <m:r>
                    <a:rPr lang="it-IT" sz="1100" b="0" i="1">
                      <a:solidFill>
                        <a:schemeClr val="tx1"/>
                      </a:solidFill>
                      <a:effectLst/>
                      <a:latin typeface="Cambria Math" panose="02040503050406030204" pitchFamily="18" charset="0"/>
                      <a:ea typeface="+mn-ea"/>
                      <a:cs typeface="+mn-cs"/>
                    </a:rPr>
                    <m:t>=</m:t>
                  </m:r>
                </m:oMath>
              </a14:m>
              <a:endParaRPr lang="it-IT" sz="1100" i="0"/>
            </a:p>
          </xdr:txBody>
        </xdr:sp>
      </mc:Choice>
      <mc:Fallback xmlns="">
        <xdr:sp macro="" textlink="">
          <xdr:nvSpPr>
            <xdr:cNvPr id="100" name="CasellaDiTesto 99"/>
            <xdr:cNvSpPr txBox="1"/>
          </xdr:nvSpPr>
          <xdr:spPr>
            <a:xfrm>
              <a:off x="609600" y="25946100"/>
              <a:ext cx="2752677" cy="2049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r>
                <a:rPr lang="it-IT" sz="1100" b="0" i="0">
                  <a:latin typeface="Cambria Math" panose="02040503050406030204" pitchFamily="18" charset="0"/>
                </a:rPr>
                <a:t>Z=H_d</a:t>
              </a:r>
              <a:r>
                <a:rPr lang="it-IT" sz="1100" b="0" i="0">
                  <a:latin typeface="Cambria Math" panose="02040503050406030204" pitchFamily="18" charset="0"/>
                  <a:ea typeface="Cambria Math" panose="02040503050406030204" pitchFamily="18" charset="0"/>
                </a:rPr>
                <a:t>   </a:t>
              </a:r>
              <a:r>
                <a:rPr lang="it-IT" sz="1100" b="0" i="0">
                  <a:solidFill>
                    <a:schemeClr val="tx1"/>
                  </a:solidFill>
                  <a:effectLst/>
                  <a:latin typeface="Cambria Math" panose="02040503050406030204" pitchFamily="18" charset="0"/>
                  <a:ea typeface="+mn-ea"/>
                  <a:cs typeface="+mn-cs"/>
                </a:rPr>
                <a:t>〖                          σ′〗_h3v=</a:t>
              </a:r>
              <a:r>
                <a:rPr lang="it-IT" sz="1100" i="0"/>
                <a:t> </a:t>
              </a:r>
              <a:r>
                <a:rPr lang="it-IT" sz="1100" i="0">
                  <a:solidFill>
                    <a:schemeClr val="tx1"/>
                  </a:solidFill>
                  <a:effectLst/>
                  <a:latin typeface="Cambria Math" panose="02040503050406030204" pitchFamily="18" charset="0"/>
                  <a:ea typeface="+mn-ea"/>
                  <a:cs typeface="+mn-cs"/>
                </a:rPr>
                <a:t>〖</a:t>
              </a:r>
              <a:r>
                <a:rPr lang="it-IT" sz="1100" b="0" i="0">
                  <a:solidFill>
                    <a:schemeClr val="tx1"/>
                  </a:solidFill>
                  <a:effectLst/>
                  <a:latin typeface="Cambria Math" panose="02040503050406030204" pitchFamily="18" charset="0"/>
                  <a:ea typeface="+mn-ea"/>
                  <a:cs typeface="+mn-cs"/>
                </a:rPr>
                <a:t> 2c〗_(d,B)^′</a:t>
              </a:r>
              <a:r>
                <a:rPr lang="it-IT" sz="1100" i="0">
                  <a:solidFill>
                    <a:schemeClr val="tx1"/>
                  </a:solidFill>
                  <a:effectLst/>
                  <a:latin typeface="Cambria Math" panose="02040503050406030204" pitchFamily="18" charset="0"/>
                  <a:ea typeface="+mn-ea"/>
                  <a:cs typeface="+mn-cs"/>
                </a:rPr>
                <a:t>∙√(</a:t>
              </a:r>
              <a:r>
                <a:rPr lang="it-IT" sz="1100" b="0" i="0">
                  <a:solidFill>
                    <a:schemeClr val="tx1"/>
                  </a:solidFill>
                  <a:effectLst/>
                  <a:latin typeface="Cambria Math" panose="02040503050406030204" pitchFamily="18" charset="0"/>
                  <a:ea typeface="+mn-ea"/>
                  <a:cs typeface="+mn-cs"/>
                </a:rPr>
                <a:t>K_(Pd,B) )=</a:t>
              </a:r>
              <a:endParaRPr lang="it-IT" sz="1100" i="0"/>
            </a:p>
          </xdr:txBody>
        </xdr:sp>
      </mc:Fallback>
    </mc:AlternateContent>
    <xdr:clientData/>
  </xdr:oneCellAnchor>
  <xdr:oneCellAnchor>
    <xdr:from>
      <xdr:col>0</xdr:col>
      <xdr:colOff>19050</xdr:colOff>
      <xdr:row>208</xdr:row>
      <xdr:rowOff>47625</xdr:rowOff>
    </xdr:from>
    <xdr:ext cx="2386359" cy="631263"/>
    <mc:AlternateContent xmlns:mc="http://schemas.openxmlformats.org/markup-compatibility/2006" xmlns:a14="http://schemas.microsoft.com/office/drawing/2010/main">
      <mc:Choice Requires="a14">
        <xdr:sp macro="" textlink="">
          <xdr:nvSpPr>
            <xdr:cNvPr id="102" name="CasellaDiTesto 101"/>
            <xdr:cNvSpPr txBox="1"/>
          </xdr:nvSpPr>
          <xdr:spPr>
            <a:xfrm>
              <a:off x="19050" y="36528375"/>
              <a:ext cx="2386359" cy="63126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
                      <m:sSubPr>
                        <m:ctrlPr>
                          <a:rPr lang="it-IT" sz="1100" i="1">
                            <a:latin typeface="Cambria Math" panose="02040503050406030204" pitchFamily="18" charset="0"/>
                          </a:rPr>
                        </m:ctrlPr>
                      </m:sSubPr>
                      <m:e>
                        <m:r>
                          <m:rPr>
                            <m:sty m:val="p"/>
                          </m:rPr>
                          <a:rPr lang="it-IT" sz="1100" b="0" i="0">
                            <a:latin typeface="Cambria Math" panose="02040503050406030204" pitchFamily="18" charset="0"/>
                          </a:rPr>
                          <m:t>K</m:t>
                        </m:r>
                      </m:e>
                      <m:sub>
                        <m:r>
                          <m:rPr>
                            <m:sty m:val="p"/>
                          </m:rPr>
                          <a:rPr lang="it-IT" sz="1100" b="0" i="0">
                            <a:latin typeface="Cambria Math" panose="02040503050406030204" pitchFamily="18" charset="0"/>
                          </a:rPr>
                          <m:t>A</m:t>
                        </m:r>
                      </m:sub>
                    </m:sSub>
                    <m:r>
                      <a:rPr lang="it-IT" sz="1100" b="0" i="0">
                        <a:latin typeface="Cambria Math" panose="02040503050406030204" pitchFamily="18" charset="0"/>
                      </a:rPr>
                      <m:t>=</m:t>
                    </m:r>
                    <m:f>
                      <m:fPr>
                        <m:ctrlPr>
                          <a:rPr lang="it-IT" sz="1100" b="0" i="1">
                            <a:latin typeface="Cambria Math" panose="02040503050406030204" pitchFamily="18" charset="0"/>
                          </a:rPr>
                        </m:ctrlPr>
                      </m:fPr>
                      <m:num>
                        <m:sSup>
                          <m:sSupPr>
                            <m:ctrlPr>
                              <a:rPr lang="it-IT" sz="1100" b="0" i="1">
                                <a:latin typeface="Cambria Math" panose="02040503050406030204" pitchFamily="18" charset="0"/>
                              </a:rPr>
                            </m:ctrlPr>
                          </m:sSupPr>
                          <m:e>
                            <m:r>
                              <m:rPr>
                                <m:sty m:val="p"/>
                              </m:rPr>
                              <a:rPr lang="it-IT" sz="1100" b="0" i="0">
                                <a:latin typeface="Cambria Math" panose="02040503050406030204" pitchFamily="18" charset="0"/>
                              </a:rPr>
                              <m:t>cos</m:t>
                            </m:r>
                          </m:e>
                          <m:sup>
                            <m:r>
                              <a:rPr lang="it-IT" sz="1100" b="0" i="0">
                                <a:latin typeface="Cambria Math" panose="02040503050406030204" pitchFamily="18" charset="0"/>
                              </a:rPr>
                              <m:t>2</m:t>
                            </m:r>
                          </m:sup>
                        </m:sSup>
                        <m:r>
                          <m:rPr>
                            <m:sty m:val="p"/>
                          </m:rPr>
                          <a:rPr lang="it-IT" sz="1100" b="0" i="0">
                            <a:latin typeface="Cambria Math" panose="02040503050406030204" pitchFamily="18" charset="0"/>
                            <a:ea typeface="Cambria Math" panose="02040503050406030204" pitchFamily="18" charset="0"/>
                          </a:rPr>
                          <m:t>φ</m:t>
                        </m:r>
                      </m:num>
                      <m:den>
                        <m:r>
                          <m:rPr>
                            <m:sty m:val="p"/>
                          </m:rPr>
                          <a:rPr lang="it-IT" sz="1100" b="0" i="0">
                            <a:latin typeface="Cambria Math" panose="02040503050406030204" pitchFamily="18" charset="0"/>
                          </a:rPr>
                          <m:t>cos</m:t>
                        </m:r>
                        <m:r>
                          <m:rPr>
                            <m:sty m:val="p"/>
                          </m:rPr>
                          <a:rPr lang="it-IT" sz="1100" b="0" i="0">
                            <a:latin typeface="Cambria Math" panose="02040503050406030204" pitchFamily="18" charset="0"/>
                            <a:ea typeface="Cambria Math" panose="02040503050406030204" pitchFamily="18" charset="0"/>
                          </a:rPr>
                          <m:t>δ</m:t>
                        </m:r>
                        <m:r>
                          <a:rPr lang="it-IT" sz="1100" b="0" i="0">
                            <a:latin typeface="Cambria Math" panose="02040503050406030204" pitchFamily="18" charset="0"/>
                            <a:ea typeface="Cambria Math" panose="02040503050406030204" pitchFamily="18" charset="0"/>
                          </a:rPr>
                          <m:t>∙</m:t>
                        </m:r>
                        <m:sSup>
                          <m:sSupPr>
                            <m:ctrlPr>
                              <a:rPr lang="it-IT" sz="1100" b="0" i="1">
                                <a:latin typeface="Cambria Math" panose="02040503050406030204" pitchFamily="18" charset="0"/>
                                <a:ea typeface="Cambria Math" panose="02040503050406030204" pitchFamily="18" charset="0"/>
                              </a:rPr>
                            </m:ctrlPr>
                          </m:sSupPr>
                          <m:e>
                            <m:d>
                              <m:dPr>
                                <m:begChr m:val="["/>
                                <m:endChr m:val="]"/>
                                <m:ctrlPr>
                                  <a:rPr lang="it-IT" sz="1100" b="0" i="1">
                                    <a:solidFill>
                                      <a:schemeClr val="tx1"/>
                                    </a:solidFill>
                                    <a:effectLst/>
                                    <a:latin typeface="Cambria Math" panose="02040503050406030204" pitchFamily="18" charset="0"/>
                                    <a:ea typeface="+mn-ea"/>
                                    <a:cs typeface="+mn-cs"/>
                                  </a:rPr>
                                </m:ctrlPr>
                              </m:dPr>
                              <m:e>
                                <m:r>
                                  <a:rPr lang="it-IT" sz="1100" b="0" i="0">
                                    <a:solidFill>
                                      <a:schemeClr val="tx1"/>
                                    </a:solidFill>
                                    <a:effectLst/>
                                    <a:latin typeface="Cambria Math" panose="02040503050406030204" pitchFamily="18" charset="0"/>
                                    <a:ea typeface="+mn-ea"/>
                                    <a:cs typeface="+mn-cs"/>
                                  </a:rPr>
                                  <m:t>1+</m:t>
                                </m:r>
                                <m:rad>
                                  <m:radPr>
                                    <m:degHide m:val="on"/>
                                    <m:ctrlPr>
                                      <a:rPr lang="it-IT" sz="1100" b="0" i="1">
                                        <a:solidFill>
                                          <a:schemeClr val="tx1"/>
                                        </a:solidFill>
                                        <a:effectLst/>
                                        <a:latin typeface="Cambria Math" panose="02040503050406030204" pitchFamily="18" charset="0"/>
                                        <a:ea typeface="+mn-ea"/>
                                        <a:cs typeface="+mn-cs"/>
                                      </a:rPr>
                                    </m:ctrlPr>
                                  </m:radPr>
                                  <m:deg/>
                                  <m:e>
                                    <m:f>
                                      <m:fPr>
                                        <m:ctrlPr>
                                          <a:rPr lang="it-IT" sz="1100" b="0" i="1">
                                            <a:solidFill>
                                              <a:schemeClr val="tx1"/>
                                            </a:solidFill>
                                            <a:effectLst/>
                                            <a:latin typeface="Cambria Math" panose="02040503050406030204" pitchFamily="18" charset="0"/>
                                            <a:ea typeface="+mn-ea"/>
                                            <a:cs typeface="+mn-cs"/>
                                          </a:rPr>
                                        </m:ctrlPr>
                                      </m:fPr>
                                      <m:num>
                                        <m:r>
                                          <m:rPr>
                                            <m:sty m:val="p"/>
                                          </m:rPr>
                                          <a:rPr lang="it-IT" sz="1100" b="0" i="0">
                                            <a:solidFill>
                                              <a:schemeClr val="tx1"/>
                                            </a:solidFill>
                                            <a:effectLst/>
                                            <a:latin typeface="Cambria Math" panose="02040503050406030204" pitchFamily="18" charset="0"/>
                                            <a:ea typeface="+mn-ea"/>
                                            <a:cs typeface="+mn-cs"/>
                                          </a:rPr>
                                          <m:t>sen</m:t>
                                        </m:r>
                                        <m:d>
                                          <m:dPr>
                                            <m:ctrlPr>
                                              <a:rPr lang="it-IT" sz="1100" b="0" i="1">
                                                <a:solidFill>
                                                  <a:schemeClr val="tx1"/>
                                                </a:solidFill>
                                                <a:effectLst/>
                                                <a:latin typeface="Cambria Math" panose="02040503050406030204" pitchFamily="18" charset="0"/>
                                                <a:ea typeface="+mn-ea"/>
                                                <a:cs typeface="+mn-cs"/>
                                              </a:rPr>
                                            </m:ctrlPr>
                                          </m:dPr>
                                          <m:e>
                                            <m:r>
                                              <m:rPr>
                                                <m:sty m:val="p"/>
                                              </m:rPr>
                                              <a:rPr lang="it-IT" sz="1100" b="0" i="0">
                                                <a:solidFill>
                                                  <a:schemeClr val="tx1"/>
                                                </a:solidFill>
                                                <a:effectLst/>
                                                <a:latin typeface="Cambria Math" panose="02040503050406030204" pitchFamily="18" charset="0"/>
                                                <a:ea typeface="+mn-ea"/>
                                                <a:cs typeface="+mn-cs"/>
                                              </a:rPr>
                                              <m:t>δ</m:t>
                                            </m:r>
                                            <m:r>
                                              <a:rPr lang="it-IT" sz="1100" b="0" i="0">
                                                <a:solidFill>
                                                  <a:schemeClr val="tx1"/>
                                                </a:solidFill>
                                                <a:effectLst/>
                                                <a:latin typeface="Cambria Math" panose="02040503050406030204" pitchFamily="18" charset="0"/>
                                                <a:ea typeface="+mn-ea"/>
                                                <a:cs typeface="+mn-cs"/>
                                              </a:rPr>
                                              <m:t>+</m:t>
                                            </m:r>
                                            <m:r>
                                              <m:rPr>
                                                <m:sty m:val="p"/>
                                              </m:rPr>
                                              <a:rPr lang="it-IT" sz="1100" b="0" i="0">
                                                <a:solidFill>
                                                  <a:schemeClr val="tx1"/>
                                                </a:solidFill>
                                                <a:effectLst/>
                                                <a:latin typeface="Cambria Math" panose="02040503050406030204" pitchFamily="18" charset="0"/>
                                                <a:ea typeface="+mn-ea"/>
                                                <a:cs typeface="+mn-cs"/>
                                              </a:rPr>
                                              <m:t>φ</m:t>
                                            </m:r>
                                          </m:e>
                                        </m:d>
                                        <m:r>
                                          <a:rPr lang="it-IT" sz="1100" b="0" i="0">
                                            <a:solidFill>
                                              <a:schemeClr val="tx1"/>
                                            </a:solidFill>
                                            <a:effectLst/>
                                            <a:latin typeface="Cambria Math" panose="02040503050406030204" pitchFamily="18" charset="0"/>
                                            <a:ea typeface="+mn-ea"/>
                                            <a:cs typeface="+mn-cs"/>
                                          </a:rPr>
                                          <m:t>∙</m:t>
                                        </m:r>
                                        <m:r>
                                          <m:rPr>
                                            <m:sty m:val="p"/>
                                          </m:rPr>
                                          <a:rPr lang="it-IT" sz="1100" b="0" i="0">
                                            <a:solidFill>
                                              <a:schemeClr val="tx1"/>
                                            </a:solidFill>
                                            <a:effectLst/>
                                            <a:latin typeface="Cambria Math" panose="02040503050406030204" pitchFamily="18" charset="0"/>
                                            <a:ea typeface="+mn-ea"/>
                                            <a:cs typeface="+mn-cs"/>
                                          </a:rPr>
                                          <m:t>senφ</m:t>
                                        </m:r>
                                      </m:num>
                                      <m:den>
                                        <m:r>
                                          <m:rPr>
                                            <m:sty m:val="p"/>
                                          </m:rPr>
                                          <a:rPr lang="it-IT" sz="1100" b="0" i="0">
                                            <a:solidFill>
                                              <a:schemeClr val="tx1"/>
                                            </a:solidFill>
                                            <a:effectLst/>
                                            <a:latin typeface="Cambria Math" panose="02040503050406030204" pitchFamily="18" charset="0"/>
                                            <a:ea typeface="+mn-ea"/>
                                            <a:cs typeface="+mn-cs"/>
                                          </a:rPr>
                                          <m:t>cosδ</m:t>
                                        </m:r>
                                      </m:den>
                                    </m:f>
                                  </m:e>
                                </m:rad>
                              </m:e>
                            </m:d>
                          </m:e>
                          <m:sup>
                            <m:r>
                              <a:rPr lang="it-IT" sz="1100" b="0" i="0">
                                <a:latin typeface="Cambria Math" panose="02040503050406030204" pitchFamily="18" charset="0"/>
                                <a:ea typeface="Cambria Math" panose="02040503050406030204" pitchFamily="18" charset="0"/>
                              </a:rPr>
                              <m:t>2</m:t>
                            </m:r>
                          </m:sup>
                        </m:sSup>
                      </m:den>
                    </m:f>
                  </m:oMath>
                </m:oMathPara>
              </a14:m>
              <a:endParaRPr lang="it-IT" sz="1100" i="0"/>
            </a:p>
          </xdr:txBody>
        </xdr:sp>
      </mc:Choice>
      <mc:Fallback xmlns="">
        <xdr:sp macro="" textlink="">
          <xdr:nvSpPr>
            <xdr:cNvPr id="102" name="CasellaDiTesto 101"/>
            <xdr:cNvSpPr txBox="1"/>
          </xdr:nvSpPr>
          <xdr:spPr>
            <a:xfrm>
              <a:off x="19050" y="36528375"/>
              <a:ext cx="2386359" cy="63126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it-IT" sz="1100" b="0" i="0">
                  <a:latin typeface="Cambria Math" panose="02040503050406030204" pitchFamily="18" charset="0"/>
                </a:rPr>
                <a:t>K_A=(cos^2</a:t>
              </a:r>
              <a:r>
                <a:rPr lang="it-IT" sz="1100" b="0" i="0">
                  <a:latin typeface="Cambria Math" panose="02040503050406030204" pitchFamily="18" charset="0"/>
                  <a:ea typeface="Cambria Math" panose="02040503050406030204" pitchFamily="18" charset="0"/>
                </a:rPr>
                <a:t> φ)/(</a:t>
              </a:r>
              <a:r>
                <a:rPr lang="it-IT" sz="1100" b="0" i="0">
                  <a:latin typeface="Cambria Math" panose="02040503050406030204" pitchFamily="18" charset="0"/>
                </a:rPr>
                <a:t>cos</a:t>
              </a:r>
              <a:r>
                <a:rPr lang="it-IT" sz="1100" b="0" i="0">
                  <a:latin typeface="Cambria Math" panose="02040503050406030204" pitchFamily="18" charset="0"/>
                  <a:ea typeface="Cambria Math" panose="02040503050406030204" pitchFamily="18" charset="0"/>
                </a:rPr>
                <a:t>δ∙</a:t>
              </a:r>
              <a:r>
                <a:rPr lang="it-IT" sz="1100" b="0" i="0">
                  <a:solidFill>
                    <a:schemeClr val="tx1"/>
                  </a:solidFill>
                  <a:effectLst/>
                  <a:latin typeface="Cambria Math" panose="02040503050406030204" pitchFamily="18" charset="0"/>
                  <a:ea typeface="+mn-ea"/>
                  <a:cs typeface="+mn-cs"/>
                </a:rPr>
                <a:t>[1+√((sen(δ+φ)∙senφ)/cosδ)]</a:t>
              </a:r>
              <a:r>
                <a:rPr lang="it-IT" sz="1100" b="0" i="0">
                  <a:solidFill>
                    <a:schemeClr val="tx1"/>
                  </a:solidFill>
                  <a:effectLst/>
                  <a:latin typeface="Cambria Math" panose="02040503050406030204" pitchFamily="18" charset="0"/>
                  <a:ea typeface="Cambria Math" panose="02040503050406030204" pitchFamily="18" charset="0"/>
                  <a:cs typeface="+mn-cs"/>
                </a:rPr>
                <a:t>^</a:t>
              </a:r>
              <a:r>
                <a:rPr lang="it-IT" sz="1100" b="0" i="0">
                  <a:latin typeface="Cambria Math" panose="02040503050406030204" pitchFamily="18" charset="0"/>
                  <a:ea typeface="Cambria Math" panose="02040503050406030204" pitchFamily="18" charset="0"/>
                </a:rPr>
                <a:t>2 )</a:t>
              </a:r>
              <a:endParaRPr lang="it-IT" sz="1100" i="0"/>
            </a:p>
          </xdr:txBody>
        </xdr:sp>
      </mc:Fallback>
    </mc:AlternateContent>
    <xdr:clientData/>
  </xdr:oneCellAnchor>
  <xdr:oneCellAnchor>
    <xdr:from>
      <xdr:col>0</xdr:col>
      <xdr:colOff>0</xdr:colOff>
      <xdr:row>219</xdr:row>
      <xdr:rowOff>19050</xdr:rowOff>
    </xdr:from>
    <xdr:ext cx="2355132" cy="631327"/>
    <mc:AlternateContent xmlns:mc="http://schemas.openxmlformats.org/markup-compatibility/2006" xmlns:a14="http://schemas.microsoft.com/office/drawing/2010/main">
      <mc:Choice Requires="a14">
        <xdr:sp macro="" textlink="">
          <xdr:nvSpPr>
            <xdr:cNvPr id="105" name="CasellaDiTesto 104"/>
            <xdr:cNvSpPr txBox="1"/>
          </xdr:nvSpPr>
          <xdr:spPr>
            <a:xfrm>
              <a:off x="0" y="15154275"/>
              <a:ext cx="2355132" cy="6313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
                      <m:sSubPr>
                        <m:ctrlPr>
                          <a:rPr lang="it-IT" sz="1100" i="1">
                            <a:latin typeface="Cambria Math" panose="02040503050406030204" pitchFamily="18" charset="0"/>
                          </a:rPr>
                        </m:ctrlPr>
                      </m:sSubPr>
                      <m:e>
                        <m:r>
                          <m:rPr>
                            <m:sty m:val="p"/>
                          </m:rPr>
                          <a:rPr lang="it-IT" sz="1100" b="0" i="0">
                            <a:latin typeface="Cambria Math" panose="02040503050406030204" pitchFamily="18" charset="0"/>
                          </a:rPr>
                          <m:t>K</m:t>
                        </m:r>
                      </m:e>
                      <m:sub>
                        <m:r>
                          <m:rPr>
                            <m:sty m:val="p"/>
                          </m:rPr>
                          <a:rPr lang="it-IT" sz="1100" b="0" i="0">
                            <a:latin typeface="Cambria Math" panose="02040503050406030204" pitchFamily="18" charset="0"/>
                          </a:rPr>
                          <m:t>P</m:t>
                        </m:r>
                      </m:sub>
                    </m:sSub>
                    <m:r>
                      <a:rPr lang="it-IT" sz="1100" b="0" i="0">
                        <a:latin typeface="Cambria Math" panose="02040503050406030204" pitchFamily="18" charset="0"/>
                      </a:rPr>
                      <m:t>=</m:t>
                    </m:r>
                    <m:f>
                      <m:fPr>
                        <m:ctrlPr>
                          <a:rPr lang="it-IT" sz="1100" b="0" i="1">
                            <a:latin typeface="Cambria Math" panose="02040503050406030204" pitchFamily="18" charset="0"/>
                          </a:rPr>
                        </m:ctrlPr>
                      </m:fPr>
                      <m:num>
                        <m:sSup>
                          <m:sSupPr>
                            <m:ctrlPr>
                              <a:rPr lang="it-IT" sz="1100" b="0" i="1">
                                <a:latin typeface="Cambria Math" panose="02040503050406030204" pitchFamily="18" charset="0"/>
                              </a:rPr>
                            </m:ctrlPr>
                          </m:sSupPr>
                          <m:e>
                            <m:r>
                              <m:rPr>
                                <m:sty m:val="p"/>
                              </m:rPr>
                              <a:rPr lang="it-IT" sz="1100" b="0" i="0">
                                <a:latin typeface="Cambria Math" panose="02040503050406030204" pitchFamily="18" charset="0"/>
                              </a:rPr>
                              <m:t>cos</m:t>
                            </m:r>
                          </m:e>
                          <m:sup>
                            <m:r>
                              <a:rPr lang="it-IT" sz="1100" b="0" i="0">
                                <a:latin typeface="Cambria Math" panose="02040503050406030204" pitchFamily="18" charset="0"/>
                              </a:rPr>
                              <m:t>2</m:t>
                            </m:r>
                          </m:sup>
                        </m:sSup>
                        <m:r>
                          <m:rPr>
                            <m:sty m:val="p"/>
                          </m:rPr>
                          <a:rPr lang="it-IT" sz="1100" b="0" i="0">
                            <a:latin typeface="Cambria Math" panose="02040503050406030204" pitchFamily="18" charset="0"/>
                            <a:ea typeface="Cambria Math" panose="02040503050406030204" pitchFamily="18" charset="0"/>
                          </a:rPr>
                          <m:t>φ</m:t>
                        </m:r>
                      </m:num>
                      <m:den>
                        <m:r>
                          <m:rPr>
                            <m:sty m:val="p"/>
                          </m:rPr>
                          <a:rPr lang="it-IT" sz="1100" b="0" i="0">
                            <a:latin typeface="Cambria Math" panose="02040503050406030204" pitchFamily="18" charset="0"/>
                          </a:rPr>
                          <m:t>cos</m:t>
                        </m:r>
                        <m:r>
                          <m:rPr>
                            <m:sty m:val="p"/>
                          </m:rPr>
                          <a:rPr lang="it-IT" sz="1100" b="0" i="0">
                            <a:latin typeface="Cambria Math" panose="02040503050406030204" pitchFamily="18" charset="0"/>
                            <a:ea typeface="Cambria Math" panose="02040503050406030204" pitchFamily="18" charset="0"/>
                          </a:rPr>
                          <m:t>δ</m:t>
                        </m:r>
                        <m:r>
                          <a:rPr lang="it-IT" sz="1100" b="0" i="0">
                            <a:latin typeface="Cambria Math" panose="02040503050406030204" pitchFamily="18" charset="0"/>
                            <a:ea typeface="Cambria Math" panose="02040503050406030204" pitchFamily="18" charset="0"/>
                          </a:rPr>
                          <m:t>∙</m:t>
                        </m:r>
                        <m:sSup>
                          <m:sSupPr>
                            <m:ctrlPr>
                              <a:rPr lang="it-IT" sz="1100" b="0" i="1">
                                <a:latin typeface="Cambria Math" panose="02040503050406030204" pitchFamily="18" charset="0"/>
                                <a:ea typeface="Cambria Math" panose="02040503050406030204" pitchFamily="18" charset="0"/>
                              </a:rPr>
                            </m:ctrlPr>
                          </m:sSupPr>
                          <m:e>
                            <m:d>
                              <m:dPr>
                                <m:begChr m:val="["/>
                                <m:endChr m:val="]"/>
                                <m:ctrlPr>
                                  <a:rPr lang="it-IT" sz="1100" b="0" i="1">
                                    <a:solidFill>
                                      <a:schemeClr val="tx1"/>
                                    </a:solidFill>
                                    <a:effectLst/>
                                    <a:latin typeface="Cambria Math" panose="02040503050406030204" pitchFamily="18" charset="0"/>
                                    <a:ea typeface="+mn-ea"/>
                                    <a:cs typeface="+mn-cs"/>
                                  </a:rPr>
                                </m:ctrlPr>
                              </m:dPr>
                              <m:e>
                                <m:r>
                                  <a:rPr lang="it-IT" sz="1100" b="0" i="0">
                                    <a:solidFill>
                                      <a:schemeClr val="tx1"/>
                                    </a:solidFill>
                                    <a:effectLst/>
                                    <a:latin typeface="Cambria Math" panose="02040503050406030204" pitchFamily="18" charset="0"/>
                                    <a:ea typeface="+mn-ea"/>
                                    <a:cs typeface="+mn-cs"/>
                                  </a:rPr>
                                  <m:t>1−</m:t>
                                </m:r>
                                <m:rad>
                                  <m:radPr>
                                    <m:degHide m:val="on"/>
                                    <m:ctrlPr>
                                      <a:rPr lang="it-IT" sz="1100" b="0" i="1">
                                        <a:solidFill>
                                          <a:schemeClr val="tx1"/>
                                        </a:solidFill>
                                        <a:effectLst/>
                                        <a:latin typeface="Cambria Math" panose="02040503050406030204" pitchFamily="18" charset="0"/>
                                        <a:ea typeface="+mn-ea"/>
                                        <a:cs typeface="+mn-cs"/>
                                      </a:rPr>
                                    </m:ctrlPr>
                                  </m:radPr>
                                  <m:deg/>
                                  <m:e>
                                    <m:f>
                                      <m:fPr>
                                        <m:ctrlPr>
                                          <a:rPr lang="it-IT" sz="1100" b="0" i="1">
                                            <a:solidFill>
                                              <a:schemeClr val="tx1"/>
                                            </a:solidFill>
                                            <a:effectLst/>
                                            <a:latin typeface="Cambria Math" panose="02040503050406030204" pitchFamily="18" charset="0"/>
                                            <a:ea typeface="+mn-ea"/>
                                            <a:cs typeface="+mn-cs"/>
                                          </a:rPr>
                                        </m:ctrlPr>
                                      </m:fPr>
                                      <m:num>
                                        <m:r>
                                          <m:rPr>
                                            <m:sty m:val="p"/>
                                          </m:rPr>
                                          <a:rPr lang="it-IT" sz="1100" b="0" i="0">
                                            <a:solidFill>
                                              <a:schemeClr val="tx1"/>
                                            </a:solidFill>
                                            <a:effectLst/>
                                            <a:latin typeface="Cambria Math" panose="02040503050406030204" pitchFamily="18" charset="0"/>
                                            <a:ea typeface="+mn-ea"/>
                                            <a:cs typeface="+mn-cs"/>
                                          </a:rPr>
                                          <m:t>sen</m:t>
                                        </m:r>
                                        <m:d>
                                          <m:dPr>
                                            <m:ctrlPr>
                                              <a:rPr lang="it-IT" sz="1100" b="0" i="1">
                                                <a:solidFill>
                                                  <a:schemeClr val="tx1"/>
                                                </a:solidFill>
                                                <a:effectLst/>
                                                <a:latin typeface="Cambria Math" panose="02040503050406030204" pitchFamily="18" charset="0"/>
                                                <a:ea typeface="+mn-ea"/>
                                                <a:cs typeface="+mn-cs"/>
                                              </a:rPr>
                                            </m:ctrlPr>
                                          </m:dPr>
                                          <m:e>
                                            <m:r>
                                              <m:rPr>
                                                <m:sty m:val="p"/>
                                              </m:rPr>
                                              <a:rPr lang="it-IT" sz="1100" b="0" i="0">
                                                <a:solidFill>
                                                  <a:schemeClr val="tx1"/>
                                                </a:solidFill>
                                                <a:effectLst/>
                                                <a:latin typeface="Cambria Math" panose="02040503050406030204" pitchFamily="18" charset="0"/>
                                                <a:ea typeface="+mn-ea"/>
                                                <a:cs typeface="+mn-cs"/>
                                              </a:rPr>
                                              <m:t>δ</m:t>
                                            </m:r>
                                            <m:r>
                                              <a:rPr lang="it-IT" sz="1100" b="0" i="0">
                                                <a:solidFill>
                                                  <a:schemeClr val="tx1"/>
                                                </a:solidFill>
                                                <a:effectLst/>
                                                <a:latin typeface="Cambria Math" panose="02040503050406030204" pitchFamily="18" charset="0"/>
                                                <a:ea typeface="+mn-ea"/>
                                                <a:cs typeface="+mn-cs"/>
                                              </a:rPr>
                                              <m:t>+</m:t>
                                            </m:r>
                                            <m:r>
                                              <m:rPr>
                                                <m:sty m:val="p"/>
                                              </m:rPr>
                                              <a:rPr lang="it-IT" sz="1100" b="0" i="0">
                                                <a:solidFill>
                                                  <a:schemeClr val="tx1"/>
                                                </a:solidFill>
                                                <a:effectLst/>
                                                <a:latin typeface="Cambria Math" panose="02040503050406030204" pitchFamily="18" charset="0"/>
                                                <a:ea typeface="+mn-ea"/>
                                                <a:cs typeface="+mn-cs"/>
                                              </a:rPr>
                                              <m:t>φ</m:t>
                                            </m:r>
                                          </m:e>
                                        </m:d>
                                        <m:r>
                                          <a:rPr lang="it-IT" sz="1100" b="0" i="0">
                                            <a:solidFill>
                                              <a:schemeClr val="tx1"/>
                                            </a:solidFill>
                                            <a:effectLst/>
                                            <a:latin typeface="Cambria Math" panose="02040503050406030204" pitchFamily="18" charset="0"/>
                                            <a:ea typeface="+mn-ea"/>
                                            <a:cs typeface="+mn-cs"/>
                                          </a:rPr>
                                          <m:t>∙</m:t>
                                        </m:r>
                                        <m:r>
                                          <m:rPr>
                                            <m:sty m:val="p"/>
                                          </m:rPr>
                                          <a:rPr lang="it-IT" sz="1100" b="0" i="0">
                                            <a:solidFill>
                                              <a:schemeClr val="tx1"/>
                                            </a:solidFill>
                                            <a:effectLst/>
                                            <a:latin typeface="Cambria Math" panose="02040503050406030204" pitchFamily="18" charset="0"/>
                                            <a:ea typeface="+mn-ea"/>
                                            <a:cs typeface="+mn-cs"/>
                                          </a:rPr>
                                          <m:t>senφ</m:t>
                                        </m:r>
                                      </m:num>
                                      <m:den>
                                        <m:r>
                                          <m:rPr>
                                            <m:sty m:val="p"/>
                                          </m:rPr>
                                          <a:rPr lang="it-IT" sz="1100" b="0" i="0">
                                            <a:solidFill>
                                              <a:schemeClr val="tx1"/>
                                            </a:solidFill>
                                            <a:effectLst/>
                                            <a:latin typeface="Cambria Math" panose="02040503050406030204" pitchFamily="18" charset="0"/>
                                            <a:ea typeface="+mn-ea"/>
                                            <a:cs typeface="+mn-cs"/>
                                          </a:rPr>
                                          <m:t>cosδ</m:t>
                                        </m:r>
                                      </m:den>
                                    </m:f>
                                  </m:e>
                                </m:rad>
                              </m:e>
                            </m:d>
                          </m:e>
                          <m:sup>
                            <m:r>
                              <a:rPr lang="it-IT" sz="1100" b="0" i="0">
                                <a:latin typeface="Cambria Math" panose="02040503050406030204" pitchFamily="18" charset="0"/>
                                <a:ea typeface="Cambria Math" panose="02040503050406030204" pitchFamily="18" charset="0"/>
                              </a:rPr>
                              <m:t>2</m:t>
                            </m:r>
                          </m:sup>
                        </m:sSup>
                      </m:den>
                    </m:f>
                  </m:oMath>
                </m:oMathPara>
              </a14:m>
              <a:endParaRPr lang="it-IT" sz="1100" i="0"/>
            </a:p>
          </xdr:txBody>
        </xdr:sp>
      </mc:Choice>
      <mc:Fallback xmlns="">
        <xdr:sp macro="" textlink="">
          <xdr:nvSpPr>
            <xdr:cNvPr id="105" name="CasellaDiTesto 104"/>
            <xdr:cNvSpPr txBox="1"/>
          </xdr:nvSpPr>
          <xdr:spPr>
            <a:xfrm>
              <a:off x="0" y="15154275"/>
              <a:ext cx="2355132" cy="6313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it-IT" sz="1100" b="0" i="0">
                  <a:latin typeface="Cambria Math" panose="02040503050406030204" pitchFamily="18" charset="0"/>
                </a:rPr>
                <a:t>K_P=(cos^2</a:t>
              </a:r>
              <a:r>
                <a:rPr lang="it-IT" sz="1100" b="0" i="0">
                  <a:latin typeface="Cambria Math" panose="02040503050406030204" pitchFamily="18" charset="0"/>
                  <a:ea typeface="Cambria Math" panose="02040503050406030204" pitchFamily="18" charset="0"/>
                </a:rPr>
                <a:t> φ)/(</a:t>
              </a:r>
              <a:r>
                <a:rPr lang="it-IT" sz="1100" b="0" i="0">
                  <a:latin typeface="Cambria Math" panose="02040503050406030204" pitchFamily="18" charset="0"/>
                </a:rPr>
                <a:t>cos</a:t>
              </a:r>
              <a:r>
                <a:rPr lang="it-IT" sz="1100" b="0" i="0">
                  <a:latin typeface="Cambria Math" panose="02040503050406030204" pitchFamily="18" charset="0"/>
                  <a:ea typeface="Cambria Math" panose="02040503050406030204" pitchFamily="18" charset="0"/>
                </a:rPr>
                <a:t>δ∙</a:t>
              </a:r>
              <a:r>
                <a:rPr lang="it-IT" sz="1100" b="0" i="0">
                  <a:solidFill>
                    <a:schemeClr val="tx1"/>
                  </a:solidFill>
                  <a:effectLst/>
                  <a:latin typeface="Cambria Math" panose="02040503050406030204" pitchFamily="18" charset="0"/>
                  <a:ea typeface="+mn-ea"/>
                  <a:cs typeface="+mn-cs"/>
                </a:rPr>
                <a:t>[1−√((sen(δ+φ)∙senφ)/cosδ)]</a:t>
              </a:r>
              <a:r>
                <a:rPr lang="it-IT" sz="1100" b="0" i="0">
                  <a:solidFill>
                    <a:schemeClr val="tx1"/>
                  </a:solidFill>
                  <a:effectLst/>
                  <a:latin typeface="Cambria Math" panose="02040503050406030204" pitchFamily="18" charset="0"/>
                  <a:ea typeface="Cambria Math" panose="02040503050406030204" pitchFamily="18" charset="0"/>
                  <a:cs typeface="+mn-cs"/>
                </a:rPr>
                <a:t>^</a:t>
              </a:r>
              <a:r>
                <a:rPr lang="it-IT" sz="1100" b="0" i="0">
                  <a:latin typeface="Cambria Math" panose="02040503050406030204" pitchFamily="18" charset="0"/>
                  <a:ea typeface="Cambria Math" panose="02040503050406030204" pitchFamily="18" charset="0"/>
                </a:rPr>
                <a:t>2 )</a:t>
              </a:r>
              <a:endParaRPr lang="it-IT" sz="1100" i="0"/>
            </a:p>
          </xdr:txBody>
        </xdr:sp>
      </mc:Fallback>
    </mc:AlternateContent>
    <xdr:clientData/>
  </xdr:oneCellAnchor>
  <xdr:oneCellAnchor>
    <xdr:from>
      <xdr:col>1</xdr:col>
      <xdr:colOff>0</xdr:colOff>
      <xdr:row>272</xdr:row>
      <xdr:rowOff>28575</xdr:rowOff>
    </xdr:from>
    <xdr:ext cx="2816027" cy="176972"/>
    <mc:AlternateContent xmlns:mc="http://schemas.openxmlformats.org/markup-compatibility/2006" xmlns:a14="http://schemas.microsoft.com/office/drawing/2010/main">
      <mc:Choice Requires="a14">
        <xdr:sp macro="" textlink="">
          <xdr:nvSpPr>
            <xdr:cNvPr id="106" name="CasellaDiTesto 105"/>
            <xdr:cNvSpPr txBox="1"/>
          </xdr:nvSpPr>
          <xdr:spPr>
            <a:xfrm>
              <a:off x="609600" y="46005750"/>
              <a:ext cx="2816027" cy="1769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14:m>
                <m:oMath xmlns:m="http://schemas.openxmlformats.org/officeDocument/2006/math">
                  <m:r>
                    <m:rPr>
                      <m:sty m:val="p"/>
                    </m:rPr>
                    <a:rPr lang="it-IT" sz="1100" b="0" i="0">
                      <a:latin typeface="Cambria Math" panose="02040503050406030204" pitchFamily="18" charset="0"/>
                    </a:rPr>
                    <m:t>Z</m:t>
                  </m:r>
                  <m:r>
                    <a:rPr lang="it-IT" sz="1100" b="0" i="0">
                      <a:latin typeface="Cambria Math" panose="02040503050406030204" pitchFamily="18" charset="0"/>
                    </a:rPr>
                    <m:t>=0                             </m:t>
                  </m:r>
                  <m:sSub>
                    <m:sSubPr>
                      <m:ctrlPr>
                        <a:rPr lang="it-IT" sz="1100" b="0" i="1">
                          <a:latin typeface="Cambria Math" panose="02040503050406030204" pitchFamily="18" charset="0"/>
                        </a:rPr>
                      </m:ctrlPr>
                    </m:sSubPr>
                    <m:e>
                      <m:r>
                        <a:rPr lang="it-IT" sz="1100" b="0" i="0">
                          <a:latin typeface="Cambria Math" panose="02040503050406030204" pitchFamily="18" charset="0"/>
                        </a:rPr>
                        <m:t>  </m:t>
                      </m:r>
                      <m:r>
                        <m:rPr>
                          <m:sty m:val="p"/>
                        </m:rPr>
                        <a:rPr lang="it-IT" sz="1100" b="0" i="0">
                          <a:latin typeface="Cambria Math" panose="02040503050406030204" pitchFamily="18" charset="0"/>
                          <a:ea typeface="Cambria Math" panose="02040503050406030204" pitchFamily="18" charset="0"/>
                        </a:rPr>
                        <m:t>σ</m:t>
                      </m:r>
                      <m:r>
                        <a:rPr lang="it-IT" sz="1100" b="0" i="0">
                          <a:latin typeface="Cambria Math" panose="02040503050406030204" pitchFamily="18" charset="0"/>
                          <a:ea typeface="Cambria Math" panose="02040503050406030204" pitchFamily="18" charset="0"/>
                        </a:rPr>
                        <m:t>′</m:t>
                      </m:r>
                    </m:e>
                    <m:sub>
                      <m:r>
                        <m:rPr>
                          <m:sty m:val="p"/>
                        </m:rPr>
                        <a:rPr lang="it-IT" sz="1100" b="0" i="0">
                          <a:latin typeface="Cambria Math" panose="02040503050406030204" pitchFamily="18" charset="0"/>
                          <a:ea typeface="Cambria Math" panose="02040503050406030204" pitchFamily="18" charset="0"/>
                        </a:rPr>
                        <m:t>h</m:t>
                      </m:r>
                      <m:r>
                        <a:rPr lang="it-IT" sz="1100" b="0" i="0">
                          <a:latin typeface="Cambria Math" panose="02040503050406030204" pitchFamily="18" charset="0"/>
                        </a:rPr>
                        <m:t>0</m:t>
                      </m:r>
                    </m:sub>
                  </m:sSub>
                  <m:r>
                    <a:rPr lang="it-IT" sz="1100" b="0" i="0">
                      <a:latin typeface="Cambria Math" panose="02040503050406030204" pitchFamily="18" charset="0"/>
                    </a:rPr>
                    <m:t>=</m:t>
                  </m:r>
                  <m:sSub>
                    <m:sSubPr>
                      <m:ctrlPr>
                        <a:rPr lang="it-IT" sz="1100" b="0" i="1">
                          <a:latin typeface="Cambria Math" panose="02040503050406030204" pitchFamily="18" charset="0"/>
                        </a:rPr>
                      </m:ctrlPr>
                    </m:sSubPr>
                    <m:e>
                      <m:sSub>
                        <m:sSubPr>
                          <m:ctrlPr>
                            <a:rPr lang="it-IT" sz="1100" b="0" i="1">
                              <a:latin typeface="Cambria Math" panose="02040503050406030204" pitchFamily="18" charset="0"/>
                            </a:rPr>
                          </m:ctrlPr>
                        </m:sSubPr>
                        <m:e>
                          <m:sSub>
                            <m:sSubPr>
                              <m:ctrlPr>
                                <a:rPr lang="it-IT" sz="1100" b="0" i="1">
                                  <a:latin typeface="Cambria Math" panose="02040503050406030204" pitchFamily="18" charset="0"/>
                                </a:rPr>
                              </m:ctrlPr>
                            </m:sSubPr>
                            <m:e>
                              <m:r>
                                <m:rPr>
                                  <m:sty m:val="p"/>
                                </m:rPr>
                                <a:rPr lang="it-IT" sz="1100" b="0" i="0">
                                  <a:latin typeface="Cambria Math" panose="02040503050406030204" pitchFamily="18" charset="0"/>
                                  <a:ea typeface="Cambria Math" panose="02040503050406030204" pitchFamily="18" charset="0"/>
                                </a:rPr>
                                <m:t>γ</m:t>
                              </m:r>
                            </m:e>
                            <m:sub>
                              <m:r>
                                <m:rPr>
                                  <m:sty m:val="p"/>
                                </m:rPr>
                                <a:rPr lang="it-IT" sz="1100" b="0" i="0">
                                  <a:latin typeface="Cambria Math" panose="02040503050406030204" pitchFamily="18" charset="0"/>
                                </a:rPr>
                                <m:t>G</m:t>
                              </m:r>
                              <m:r>
                                <a:rPr lang="it-IT" sz="1100" b="0" i="0">
                                  <a:latin typeface="Cambria Math" panose="02040503050406030204" pitchFamily="18" charset="0"/>
                                </a:rPr>
                                <m:t>1</m:t>
                              </m:r>
                            </m:sub>
                          </m:sSub>
                          <m:r>
                            <a:rPr lang="it-IT" sz="1100" b="0" i="1">
                              <a:latin typeface="Cambria Math" panose="02040503050406030204" pitchFamily="18" charset="0"/>
                              <a:ea typeface="Cambria Math" panose="02040503050406030204" pitchFamily="18" charset="0"/>
                            </a:rPr>
                            <m:t>∙</m:t>
                          </m:r>
                          <m:r>
                            <m:rPr>
                              <m:sty m:val="p"/>
                            </m:rPr>
                            <a:rPr lang="it-IT" sz="1100" b="0" i="0">
                              <a:latin typeface="Cambria Math" panose="02040503050406030204" pitchFamily="18" charset="0"/>
                            </a:rPr>
                            <m:t>K</m:t>
                          </m:r>
                        </m:e>
                        <m:sub>
                          <m:r>
                            <m:rPr>
                              <m:sty m:val="p"/>
                            </m:rPr>
                            <a:rPr lang="it-IT" sz="1100" b="0" i="0">
                              <a:latin typeface="Cambria Math" panose="02040503050406030204" pitchFamily="18" charset="0"/>
                            </a:rPr>
                            <m:t>Ad</m:t>
                          </m:r>
                          <m:r>
                            <a:rPr lang="it-IT" sz="1100" b="0" i="0">
                              <a:latin typeface="Cambria Math" panose="02040503050406030204" pitchFamily="18" charset="0"/>
                            </a:rPr>
                            <m:t>,</m:t>
                          </m:r>
                          <m:r>
                            <m:rPr>
                              <m:sty m:val="p"/>
                            </m:rPr>
                            <a:rPr lang="it-IT" sz="1100" b="0" i="0">
                              <a:latin typeface="Cambria Math" panose="02040503050406030204" pitchFamily="18" charset="0"/>
                            </a:rPr>
                            <m:t>A</m:t>
                          </m:r>
                        </m:sub>
                      </m:sSub>
                      <m:r>
                        <a:rPr lang="it-IT" sz="1100" b="0" i="0">
                          <a:latin typeface="Cambria Math" panose="02040503050406030204" pitchFamily="18" charset="0"/>
                          <a:ea typeface="Cambria Math" panose="02040503050406030204" pitchFamily="18" charset="0"/>
                        </a:rPr>
                        <m:t>∙</m:t>
                      </m:r>
                      <m:r>
                        <m:rPr>
                          <m:sty m:val="p"/>
                        </m:rPr>
                        <a:rPr lang="el-GR" sz="1100" b="0" i="0">
                          <a:latin typeface="Cambria Math" panose="02040503050406030204" pitchFamily="18" charset="0"/>
                          <a:ea typeface="Cambria Math" panose="02040503050406030204" pitchFamily="18" charset="0"/>
                        </a:rPr>
                        <m:t>σ</m:t>
                      </m:r>
                      <m:r>
                        <a:rPr lang="it-IT" sz="1100" b="0" i="0">
                          <a:latin typeface="Cambria Math" panose="02040503050406030204" pitchFamily="18" charset="0"/>
                          <a:ea typeface="Cambria Math" panose="02040503050406030204" pitchFamily="18" charset="0"/>
                        </a:rPr>
                        <m:t>′</m:t>
                      </m:r>
                    </m:e>
                    <m:sub>
                      <m:r>
                        <m:rPr>
                          <m:sty m:val="p"/>
                        </m:rPr>
                        <a:rPr lang="it-IT" sz="1100" b="0" i="0">
                          <a:latin typeface="Cambria Math" panose="02040503050406030204" pitchFamily="18" charset="0"/>
                          <a:ea typeface="Cambria Math" panose="02040503050406030204" pitchFamily="18" charset="0"/>
                        </a:rPr>
                        <m:t>v</m:t>
                      </m:r>
                      <m:r>
                        <a:rPr lang="it-IT" sz="1100" b="0" i="0">
                          <a:latin typeface="Cambria Math" panose="02040503050406030204" pitchFamily="18" charset="0"/>
                        </a:rPr>
                        <m:t>0</m:t>
                      </m:r>
                    </m:sub>
                  </m:sSub>
                </m:oMath>
              </a14:m>
              <a:r>
                <a:rPr lang="it-IT" sz="1100" i="0"/>
                <a:t> =</a:t>
              </a:r>
            </a:p>
          </xdr:txBody>
        </xdr:sp>
      </mc:Choice>
      <mc:Fallback xmlns="">
        <xdr:sp macro="" textlink="">
          <xdr:nvSpPr>
            <xdr:cNvPr id="106" name="CasellaDiTesto 105"/>
            <xdr:cNvSpPr txBox="1"/>
          </xdr:nvSpPr>
          <xdr:spPr>
            <a:xfrm>
              <a:off x="609600" y="46005750"/>
              <a:ext cx="2816027" cy="1769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r>
                <a:rPr lang="it-IT" sz="1100" b="0" i="0">
                  <a:latin typeface="Cambria Math" panose="02040503050406030204" pitchFamily="18" charset="0"/>
                </a:rPr>
                <a:t>Z=0                             〖  </a:t>
              </a:r>
              <a:r>
                <a:rPr lang="it-IT" sz="1100" b="0" i="0">
                  <a:latin typeface="Cambria Math" panose="02040503050406030204" pitchFamily="18" charset="0"/>
                  <a:ea typeface="Cambria Math" panose="02040503050406030204" pitchFamily="18" charset="0"/>
                </a:rPr>
                <a:t>σ′〗_h</a:t>
              </a:r>
              <a:r>
                <a:rPr lang="it-IT" sz="1100" b="0" i="0">
                  <a:latin typeface="Cambria Math" panose="02040503050406030204" pitchFamily="18" charset="0"/>
                </a:rPr>
                <a:t>0=〖〖</a:t>
              </a:r>
              <a:r>
                <a:rPr lang="it-IT" sz="1100" b="0" i="0">
                  <a:latin typeface="Cambria Math" panose="02040503050406030204" pitchFamily="18" charset="0"/>
                  <a:ea typeface="Cambria Math" panose="02040503050406030204" pitchFamily="18" charset="0"/>
                </a:rPr>
                <a:t>γ_</a:t>
              </a:r>
              <a:r>
                <a:rPr lang="it-IT" sz="1100" b="0" i="0">
                  <a:latin typeface="Cambria Math" panose="02040503050406030204" pitchFamily="18" charset="0"/>
                </a:rPr>
                <a:t>G1</a:t>
              </a:r>
              <a:r>
                <a:rPr lang="it-IT" sz="1100" b="0" i="0">
                  <a:latin typeface="Cambria Math" panose="02040503050406030204" pitchFamily="18" charset="0"/>
                  <a:ea typeface="Cambria Math" panose="02040503050406030204" pitchFamily="18" charset="0"/>
                </a:rPr>
                <a:t>∙</a:t>
              </a:r>
              <a:r>
                <a:rPr lang="it-IT" sz="1100" b="0" i="0">
                  <a:latin typeface="Cambria Math" panose="02040503050406030204" pitchFamily="18" charset="0"/>
                </a:rPr>
                <a:t>K〗_(Ad,A)</a:t>
              </a:r>
              <a:r>
                <a:rPr lang="it-IT" sz="1100" b="0" i="0">
                  <a:latin typeface="Cambria Math" panose="02040503050406030204" pitchFamily="18" charset="0"/>
                  <a:ea typeface="Cambria Math" panose="02040503050406030204" pitchFamily="18" charset="0"/>
                </a:rPr>
                <a:t>∙</a:t>
              </a:r>
              <a:r>
                <a:rPr lang="el-GR" sz="1100" b="0" i="0">
                  <a:latin typeface="Cambria Math" panose="02040503050406030204" pitchFamily="18" charset="0"/>
                  <a:ea typeface="Cambria Math" panose="02040503050406030204" pitchFamily="18" charset="0"/>
                </a:rPr>
                <a:t>σ</a:t>
              </a:r>
              <a:r>
                <a:rPr lang="it-IT" sz="1100" b="0" i="0">
                  <a:latin typeface="Cambria Math" panose="02040503050406030204" pitchFamily="18" charset="0"/>
                  <a:ea typeface="Cambria Math" panose="02040503050406030204" pitchFamily="18" charset="0"/>
                </a:rPr>
                <a:t>′〗_v</a:t>
              </a:r>
              <a:r>
                <a:rPr lang="it-IT" sz="1100" b="0" i="0">
                  <a:latin typeface="Cambria Math" panose="02040503050406030204" pitchFamily="18" charset="0"/>
                </a:rPr>
                <a:t>0</a:t>
              </a:r>
              <a:r>
                <a:rPr lang="it-IT" sz="1100" i="0"/>
                <a:t> =</a:t>
              </a:r>
            </a:p>
          </xdr:txBody>
        </xdr:sp>
      </mc:Fallback>
    </mc:AlternateContent>
    <xdr:clientData/>
  </xdr:oneCellAnchor>
  <xdr:oneCellAnchor>
    <xdr:from>
      <xdr:col>0</xdr:col>
      <xdr:colOff>600075</xdr:colOff>
      <xdr:row>273</xdr:row>
      <xdr:rowOff>19050</xdr:rowOff>
    </xdr:from>
    <xdr:ext cx="2812821" cy="176972"/>
    <mc:AlternateContent xmlns:mc="http://schemas.openxmlformats.org/markup-compatibility/2006" xmlns:a14="http://schemas.microsoft.com/office/drawing/2010/main">
      <mc:Choice Requires="a14">
        <xdr:sp macro="" textlink="">
          <xdr:nvSpPr>
            <xdr:cNvPr id="107" name="CasellaDiTesto 106"/>
            <xdr:cNvSpPr txBox="1"/>
          </xdr:nvSpPr>
          <xdr:spPr>
            <a:xfrm>
              <a:off x="600075" y="46186725"/>
              <a:ext cx="2812821" cy="1769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14:m>
                <m:oMath xmlns:m="http://schemas.openxmlformats.org/officeDocument/2006/math">
                  <m:r>
                    <m:rPr>
                      <m:sty m:val="p"/>
                    </m:rPr>
                    <a:rPr lang="it-IT" sz="1100" b="0" i="0">
                      <a:latin typeface="Cambria Math" panose="02040503050406030204" pitchFamily="18" charset="0"/>
                    </a:rPr>
                    <m:t>Z</m:t>
                  </m:r>
                  <m:r>
                    <a:rPr lang="it-IT" sz="1100" b="0" i="0">
                      <a:latin typeface="Cambria Math" panose="02040503050406030204" pitchFamily="18" charset="0"/>
                    </a:rPr>
                    <m:t>=</m:t>
                  </m:r>
                  <m:sSub>
                    <m:sSubPr>
                      <m:ctrlPr>
                        <a:rPr lang="it-IT" sz="1100" b="0" i="1">
                          <a:latin typeface="Cambria Math" panose="02040503050406030204" pitchFamily="18" charset="0"/>
                          <a:ea typeface="Cambria Math" panose="02040503050406030204" pitchFamily="18" charset="0"/>
                        </a:rPr>
                      </m:ctrlPr>
                    </m:sSubPr>
                    <m:e>
                      <m:r>
                        <m:rPr>
                          <m:sty m:val="p"/>
                        </m:rPr>
                        <a:rPr lang="it-IT" sz="1100" b="0" i="0">
                          <a:latin typeface="Cambria Math" panose="02040503050406030204" pitchFamily="18" charset="0"/>
                          <a:ea typeface="Cambria Math" panose="02040503050406030204" pitchFamily="18" charset="0"/>
                        </a:rPr>
                        <m:t>Z</m:t>
                      </m:r>
                    </m:e>
                    <m:sub>
                      <m:r>
                        <m:rPr>
                          <m:sty m:val="p"/>
                        </m:rPr>
                        <a:rPr lang="it-IT" sz="1100" b="0" i="0">
                          <a:latin typeface="Cambria Math" panose="02040503050406030204" pitchFamily="18" charset="0"/>
                          <a:ea typeface="Cambria Math" panose="02040503050406030204" pitchFamily="18" charset="0"/>
                        </a:rPr>
                        <m:t>w</m:t>
                      </m:r>
                      <m:r>
                        <a:rPr lang="it-IT" sz="1100" b="0" i="0">
                          <a:latin typeface="Cambria Math" panose="02040503050406030204" pitchFamily="18" charset="0"/>
                          <a:ea typeface="Cambria Math" panose="02040503050406030204" pitchFamily="18" charset="0"/>
                        </a:rPr>
                        <m:t>,</m:t>
                      </m:r>
                      <m:r>
                        <m:rPr>
                          <m:sty m:val="p"/>
                        </m:rPr>
                        <a:rPr lang="it-IT" sz="1100" b="0" i="0">
                          <a:latin typeface="Cambria Math" panose="02040503050406030204" pitchFamily="18" charset="0"/>
                          <a:ea typeface="Cambria Math" panose="02040503050406030204" pitchFamily="18" charset="0"/>
                        </a:rPr>
                        <m:t>m</m:t>
                      </m:r>
                    </m:sub>
                  </m:sSub>
                  <m:r>
                    <a:rPr lang="it-IT" sz="1100" b="0" i="0">
                      <a:latin typeface="Cambria Math" panose="02040503050406030204" pitchFamily="18" charset="0"/>
                      <a:ea typeface="Cambria Math" panose="02040503050406030204" pitchFamily="18" charset="0"/>
                    </a:rPr>
                    <m:t>=</m:t>
                  </m:r>
                  <m:r>
                    <m:rPr>
                      <m:sty m:val="p"/>
                    </m:rPr>
                    <a:rPr lang="it-IT" sz="1100" b="0" i="0">
                      <a:latin typeface="Cambria Math" panose="02040503050406030204" pitchFamily="18" charset="0"/>
                      <a:ea typeface="Cambria Math" panose="02040503050406030204" pitchFamily="18" charset="0"/>
                    </a:rPr>
                    <m:t>a</m:t>
                  </m:r>
                  <m:r>
                    <a:rPr lang="it-IT" sz="1100" b="0" i="0">
                      <a:latin typeface="Cambria Math" panose="02040503050406030204" pitchFamily="18" charset="0"/>
                      <a:ea typeface="Cambria Math" panose="02040503050406030204" pitchFamily="18" charset="0"/>
                    </a:rPr>
                    <m:t> </m:t>
                  </m:r>
                  <m:sSub>
                    <m:sSubPr>
                      <m:ctrlPr>
                        <a:rPr lang="it-IT" sz="1100" b="0" i="1">
                          <a:solidFill>
                            <a:schemeClr val="tx1"/>
                          </a:solidFill>
                          <a:effectLst/>
                          <a:latin typeface="Cambria Math" panose="02040503050406030204" pitchFamily="18" charset="0"/>
                          <a:ea typeface="+mn-ea"/>
                          <a:cs typeface="+mn-cs"/>
                        </a:rPr>
                      </m:ctrlPr>
                    </m:sSubPr>
                    <m:e>
                      <m:r>
                        <a:rPr lang="it-IT" sz="1100" b="0" i="0">
                          <a:solidFill>
                            <a:schemeClr val="tx1"/>
                          </a:solidFill>
                          <a:effectLst/>
                          <a:latin typeface="Cambria Math" panose="02040503050406030204" pitchFamily="18" charset="0"/>
                          <a:ea typeface="+mn-ea"/>
                          <a:cs typeface="+mn-cs"/>
                        </a:rPr>
                        <m:t>               </m:t>
                      </m:r>
                      <m:r>
                        <m:rPr>
                          <m:sty m:val="p"/>
                        </m:rPr>
                        <a:rPr lang="it-IT" sz="1100" b="0" i="0">
                          <a:solidFill>
                            <a:schemeClr val="tx1"/>
                          </a:solidFill>
                          <a:effectLst/>
                          <a:latin typeface="Cambria Math" panose="02040503050406030204" pitchFamily="18" charset="0"/>
                          <a:ea typeface="+mn-ea"/>
                          <a:cs typeface="+mn-cs"/>
                        </a:rPr>
                        <m:t>σ</m:t>
                      </m:r>
                      <m:r>
                        <a:rPr lang="it-IT" sz="1100" b="0" i="0">
                          <a:solidFill>
                            <a:schemeClr val="tx1"/>
                          </a:solidFill>
                          <a:effectLst/>
                          <a:latin typeface="Cambria Math" panose="02040503050406030204" pitchFamily="18" charset="0"/>
                          <a:ea typeface="+mn-ea"/>
                          <a:cs typeface="+mn-cs"/>
                        </a:rPr>
                        <m:t>′</m:t>
                      </m:r>
                    </m:e>
                    <m:sub>
                      <m:r>
                        <m:rPr>
                          <m:sty m:val="p"/>
                        </m:rPr>
                        <a:rPr lang="it-IT" sz="1100" b="0" i="0">
                          <a:solidFill>
                            <a:schemeClr val="tx1"/>
                          </a:solidFill>
                          <a:effectLst/>
                          <a:latin typeface="Cambria Math" panose="02040503050406030204" pitchFamily="18" charset="0"/>
                          <a:ea typeface="+mn-ea"/>
                          <a:cs typeface="+mn-cs"/>
                        </a:rPr>
                        <m:t>h</m:t>
                      </m:r>
                      <m:r>
                        <a:rPr lang="it-IT" sz="1100" b="0" i="0">
                          <a:solidFill>
                            <a:schemeClr val="tx1"/>
                          </a:solidFill>
                          <a:effectLst/>
                          <a:latin typeface="Cambria Math" panose="02040503050406030204" pitchFamily="18" charset="0"/>
                          <a:ea typeface="+mn-ea"/>
                          <a:cs typeface="+mn-cs"/>
                        </a:rPr>
                        <m:t>1</m:t>
                      </m:r>
                    </m:sub>
                  </m:sSub>
                  <m:r>
                    <a:rPr lang="it-IT" sz="1100" b="0" i="0">
                      <a:solidFill>
                        <a:schemeClr val="tx1"/>
                      </a:solidFill>
                      <a:effectLst/>
                      <a:latin typeface="Cambria Math" panose="02040503050406030204" pitchFamily="18" charset="0"/>
                      <a:ea typeface="+mn-ea"/>
                      <a:cs typeface="+mn-cs"/>
                    </a:rPr>
                    <m:t>=</m:t>
                  </m:r>
                  <m:sSub>
                    <m:sSubPr>
                      <m:ctrlPr>
                        <a:rPr lang="it-IT" sz="1100" b="0" i="1">
                          <a:solidFill>
                            <a:schemeClr val="tx1"/>
                          </a:solidFill>
                          <a:effectLst/>
                          <a:latin typeface="Cambria Math" panose="02040503050406030204" pitchFamily="18" charset="0"/>
                          <a:ea typeface="+mn-ea"/>
                          <a:cs typeface="+mn-cs"/>
                        </a:rPr>
                      </m:ctrlPr>
                    </m:sSubPr>
                    <m:e>
                      <m:sSub>
                        <m:sSubPr>
                          <m:ctrlPr>
                            <a:rPr lang="it-IT" sz="1100" b="0" i="1">
                              <a:solidFill>
                                <a:schemeClr val="tx1"/>
                              </a:solidFill>
                              <a:effectLst/>
                              <a:latin typeface="Cambria Math" panose="02040503050406030204" pitchFamily="18" charset="0"/>
                              <a:ea typeface="+mn-ea"/>
                              <a:cs typeface="+mn-cs"/>
                            </a:rPr>
                          </m:ctrlPr>
                        </m:sSubPr>
                        <m:e>
                          <m:sSub>
                            <m:sSubPr>
                              <m:ctrlPr>
                                <a:rPr lang="it-IT" sz="1100" b="0" i="1">
                                  <a:solidFill>
                                    <a:schemeClr val="tx1"/>
                                  </a:solidFill>
                                  <a:effectLst/>
                                  <a:latin typeface="Cambria Math" panose="02040503050406030204" pitchFamily="18" charset="0"/>
                                  <a:ea typeface="+mn-ea"/>
                                  <a:cs typeface="+mn-cs"/>
                                </a:rPr>
                              </m:ctrlPr>
                            </m:sSubPr>
                            <m:e>
                              <m:r>
                                <m:rPr>
                                  <m:sty m:val="p"/>
                                </m:rPr>
                                <a:rPr lang="it-IT" sz="1100" b="0" i="0">
                                  <a:solidFill>
                                    <a:schemeClr val="tx1"/>
                                  </a:solidFill>
                                  <a:effectLst/>
                                  <a:latin typeface="Cambria Math" panose="02040503050406030204" pitchFamily="18" charset="0"/>
                                  <a:ea typeface="+mn-ea"/>
                                  <a:cs typeface="+mn-cs"/>
                                </a:rPr>
                                <m:t>γ</m:t>
                              </m:r>
                            </m:e>
                            <m:sub>
                              <m:r>
                                <m:rPr>
                                  <m:sty m:val="p"/>
                                </m:rPr>
                                <a:rPr lang="it-IT" sz="1100" b="0" i="0">
                                  <a:solidFill>
                                    <a:schemeClr val="tx1"/>
                                  </a:solidFill>
                                  <a:effectLst/>
                                  <a:latin typeface="Cambria Math" panose="02040503050406030204" pitchFamily="18" charset="0"/>
                                  <a:ea typeface="+mn-ea"/>
                                  <a:cs typeface="+mn-cs"/>
                                </a:rPr>
                                <m:t>G</m:t>
                              </m:r>
                              <m:r>
                                <a:rPr lang="it-IT" sz="1100" b="0" i="0">
                                  <a:solidFill>
                                    <a:schemeClr val="tx1"/>
                                  </a:solidFill>
                                  <a:effectLst/>
                                  <a:latin typeface="Cambria Math" panose="02040503050406030204" pitchFamily="18" charset="0"/>
                                  <a:ea typeface="+mn-ea"/>
                                  <a:cs typeface="+mn-cs"/>
                                </a:rPr>
                                <m:t>1</m:t>
                              </m:r>
                            </m:sub>
                          </m:sSub>
                          <m:r>
                            <a:rPr lang="it-IT" sz="1100" b="0" i="0">
                              <a:solidFill>
                                <a:schemeClr val="tx1"/>
                              </a:solidFill>
                              <a:effectLst/>
                              <a:latin typeface="Cambria Math" panose="02040503050406030204" pitchFamily="18" charset="0"/>
                              <a:ea typeface="+mn-ea"/>
                              <a:cs typeface="+mn-cs"/>
                            </a:rPr>
                            <m:t>∙</m:t>
                          </m:r>
                          <m:r>
                            <m:rPr>
                              <m:sty m:val="p"/>
                            </m:rPr>
                            <a:rPr lang="it-IT" sz="1100" b="0" i="0">
                              <a:solidFill>
                                <a:schemeClr val="tx1"/>
                              </a:solidFill>
                              <a:effectLst/>
                              <a:latin typeface="Cambria Math" panose="02040503050406030204" pitchFamily="18" charset="0"/>
                              <a:ea typeface="+mn-ea"/>
                              <a:cs typeface="+mn-cs"/>
                            </a:rPr>
                            <m:t>K</m:t>
                          </m:r>
                        </m:e>
                        <m:sub>
                          <m:r>
                            <m:rPr>
                              <m:sty m:val="p"/>
                            </m:rPr>
                            <a:rPr lang="it-IT" sz="1100" b="0" i="0">
                              <a:solidFill>
                                <a:schemeClr val="tx1"/>
                              </a:solidFill>
                              <a:effectLst/>
                              <a:latin typeface="Cambria Math" panose="02040503050406030204" pitchFamily="18" charset="0"/>
                              <a:ea typeface="+mn-ea"/>
                              <a:cs typeface="+mn-cs"/>
                            </a:rPr>
                            <m:t>Ad</m:t>
                          </m:r>
                          <m:r>
                            <a:rPr lang="it-IT" sz="1100" b="0" i="0">
                              <a:solidFill>
                                <a:schemeClr val="tx1"/>
                              </a:solidFill>
                              <a:effectLst/>
                              <a:latin typeface="Cambria Math" panose="02040503050406030204" pitchFamily="18" charset="0"/>
                              <a:ea typeface="+mn-ea"/>
                              <a:cs typeface="+mn-cs"/>
                            </a:rPr>
                            <m:t>,</m:t>
                          </m:r>
                          <m:r>
                            <m:rPr>
                              <m:sty m:val="p"/>
                            </m:rPr>
                            <a:rPr lang="it-IT" sz="1100" b="0" i="0">
                              <a:solidFill>
                                <a:schemeClr val="tx1"/>
                              </a:solidFill>
                              <a:effectLst/>
                              <a:latin typeface="Cambria Math" panose="02040503050406030204" pitchFamily="18" charset="0"/>
                              <a:ea typeface="+mn-ea"/>
                              <a:cs typeface="+mn-cs"/>
                            </a:rPr>
                            <m:t>A</m:t>
                          </m:r>
                        </m:sub>
                      </m:sSub>
                      <m:r>
                        <a:rPr lang="it-IT" sz="1100" b="0" i="0">
                          <a:solidFill>
                            <a:schemeClr val="tx1"/>
                          </a:solidFill>
                          <a:effectLst/>
                          <a:latin typeface="Cambria Math" panose="02040503050406030204" pitchFamily="18" charset="0"/>
                          <a:ea typeface="+mn-ea"/>
                          <a:cs typeface="+mn-cs"/>
                        </a:rPr>
                        <m:t>∙</m:t>
                      </m:r>
                      <m:r>
                        <m:rPr>
                          <m:sty m:val="p"/>
                        </m:rPr>
                        <a:rPr lang="el-GR" sz="1100" b="0" i="0">
                          <a:solidFill>
                            <a:schemeClr val="tx1"/>
                          </a:solidFill>
                          <a:effectLst/>
                          <a:latin typeface="Cambria Math" panose="02040503050406030204" pitchFamily="18" charset="0"/>
                          <a:ea typeface="+mn-ea"/>
                          <a:cs typeface="+mn-cs"/>
                        </a:rPr>
                        <m:t>σ</m:t>
                      </m:r>
                      <m:r>
                        <a:rPr lang="it-IT" sz="1100" b="0" i="0">
                          <a:solidFill>
                            <a:schemeClr val="tx1"/>
                          </a:solidFill>
                          <a:effectLst/>
                          <a:latin typeface="Cambria Math" panose="02040503050406030204" pitchFamily="18" charset="0"/>
                          <a:ea typeface="+mn-ea"/>
                          <a:cs typeface="+mn-cs"/>
                        </a:rPr>
                        <m:t>′</m:t>
                      </m:r>
                    </m:e>
                    <m:sub>
                      <m:r>
                        <m:rPr>
                          <m:sty m:val="p"/>
                        </m:rPr>
                        <a:rPr lang="it-IT" sz="1100" b="0" i="0">
                          <a:solidFill>
                            <a:schemeClr val="tx1"/>
                          </a:solidFill>
                          <a:effectLst/>
                          <a:latin typeface="Cambria Math" panose="02040503050406030204" pitchFamily="18" charset="0"/>
                          <a:ea typeface="+mn-ea"/>
                          <a:cs typeface="+mn-cs"/>
                        </a:rPr>
                        <m:t>v</m:t>
                      </m:r>
                      <m:r>
                        <a:rPr lang="it-IT" sz="1100" b="0" i="0">
                          <a:solidFill>
                            <a:schemeClr val="tx1"/>
                          </a:solidFill>
                          <a:effectLst/>
                          <a:latin typeface="Cambria Math" panose="02040503050406030204" pitchFamily="18" charset="0"/>
                          <a:ea typeface="+mn-ea"/>
                          <a:cs typeface="+mn-cs"/>
                        </a:rPr>
                        <m:t>1</m:t>
                      </m:r>
                    </m:sub>
                  </m:sSub>
                </m:oMath>
              </a14:m>
              <a:r>
                <a:rPr lang="it-IT" sz="1100" i="0"/>
                <a:t> =</a:t>
              </a:r>
            </a:p>
          </xdr:txBody>
        </xdr:sp>
      </mc:Choice>
      <mc:Fallback xmlns="">
        <xdr:sp macro="" textlink="">
          <xdr:nvSpPr>
            <xdr:cNvPr id="107" name="CasellaDiTesto 106"/>
            <xdr:cNvSpPr txBox="1"/>
          </xdr:nvSpPr>
          <xdr:spPr>
            <a:xfrm>
              <a:off x="600075" y="46186725"/>
              <a:ext cx="2812821" cy="1769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r>
                <a:rPr lang="it-IT" sz="1100" b="0" i="0">
                  <a:latin typeface="Cambria Math" panose="02040503050406030204" pitchFamily="18" charset="0"/>
                </a:rPr>
                <a:t>Z=</a:t>
              </a:r>
              <a:r>
                <a:rPr lang="it-IT" sz="1100" b="0" i="0">
                  <a:latin typeface="Cambria Math" panose="02040503050406030204" pitchFamily="18" charset="0"/>
                  <a:ea typeface="Cambria Math" panose="02040503050406030204" pitchFamily="18" charset="0"/>
                </a:rPr>
                <a:t>Z_(w,m)=a </a:t>
              </a:r>
              <a:r>
                <a:rPr lang="it-IT" sz="1100" b="0" i="0">
                  <a:solidFill>
                    <a:schemeClr val="tx1"/>
                  </a:solidFill>
                  <a:effectLst/>
                  <a:latin typeface="Cambria Math" panose="02040503050406030204" pitchFamily="18" charset="0"/>
                  <a:ea typeface="+mn-ea"/>
                  <a:cs typeface="+mn-cs"/>
                </a:rPr>
                <a:t>〖               σ′〗_h1=〖〖γ_G1∙K〗_(Ad,A)∙</a:t>
              </a:r>
              <a:r>
                <a:rPr lang="el-GR" sz="1100" b="0" i="0">
                  <a:solidFill>
                    <a:schemeClr val="tx1"/>
                  </a:solidFill>
                  <a:effectLst/>
                  <a:latin typeface="Cambria Math" panose="02040503050406030204" pitchFamily="18" charset="0"/>
                  <a:ea typeface="+mn-ea"/>
                  <a:cs typeface="+mn-cs"/>
                </a:rPr>
                <a:t>σ</a:t>
              </a:r>
              <a:r>
                <a:rPr lang="it-IT" sz="1100" b="0" i="0">
                  <a:solidFill>
                    <a:schemeClr val="tx1"/>
                  </a:solidFill>
                  <a:effectLst/>
                  <a:latin typeface="Cambria Math" panose="02040503050406030204" pitchFamily="18" charset="0"/>
                  <a:ea typeface="+mn-ea"/>
                  <a:cs typeface="+mn-cs"/>
                </a:rPr>
                <a:t>′〗_v1</a:t>
              </a:r>
              <a:r>
                <a:rPr lang="it-IT" sz="1100" i="0"/>
                <a:t> =</a:t>
              </a:r>
            </a:p>
          </xdr:txBody>
        </xdr:sp>
      </mc:Fallback>
    </mc:AlternateContent>
    <xdr:clientData/>
  </xdr:oneCellAnchor>
  <xdr:oneCellAnchor>
    <xdr:from>
      <xdr:col>0</xdr:col>
      <xdr:colOff>571500</xdr:colOff>
      <xdr:row>274</xdr:row>
      <xdr:rowOff>28575</xdr:rowOff>
    </xdr:from>
    <xdr:ext cx="3041667" cy="184602"/>
    <mc:AlternateContent xmlns:mc="http://schemas.openxmlformats.org/markup-compatibility/2006" xmlns:a14="http://schemas.microsoft.com/office/drawing/2010/main">
      <mc:Choice Requires="a14">
        <xdr:sp macro="" textlink="">
          <xdr:nvSpPr>
            <xdr:cNvPr id="108" name="CasellaDiTesto 107"/>
            <xdr:cNvSpPr txBox="1"/>
          </xdr:nvSpPr>
          <xdr:spPr>
            <a:xfrm>
              <a:off x="571500" y="46386750"/>
              <a:ext cx="3041667" cy="18460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14:m>
                <m:oMathPara xmlns:m="http://schemas.openxmlformats.org/officeDocument/2006/math">
                  <m:oMathParaPr>
                    <m:jc m:val="centerGroup"/>
                  </m:oMathParaPr>
                  <m:oMath xmlns:m="http://schemas.openxmlformats.org/officeDocument/2006/math">
                    <m:r>
                      <m:rPr>
                        <m:sty m:val="p"/>
                      </m:rPr>
                      <a:rPr lang="it-IT" sz="1100" b="0" i="0">
                        <a:latin typeface="Cambria Math" panose="02040503050406030204" pitchFamily="18" charset="0"/>
                      </a:rPr>
                      <m:t>Z</m:t>
                    </m:r>
                    <m:r>
                      <a:rPr lang="it-IT" sz="1100" b="0" i="0">
                        <a:latin typeface="Cambria Math" panose="02040503050406030204" pitchFamily="18" charset="0"/>
                      </a:rPr>
                      <m:t>=</m:t>
                    </m:r>
                    <m:sSub>
                      <m:sSubPr>
                        <m:ctrlPr>
                          <a:rPr lang="it-IT" sz="1100" b="0" i="1">
                            <a:latin typeface="Cambria Math" panose="02040503050406030204" pitchFamily="18" charset="0"/>
                            <a:ea typeface="Cambria Math" panose="02040503050406030204" pitchFamily="18" charset="0"/>
                          </a:rPr>
                        </m:ctrlPr>
                      </m:sSubPr>
                      <m:e>
                        <m:r>
                          <m:rPr>
                            <m:sty m:val="p"/>
                          </m:rPr>
                          <a:rPr lang="it-IT" sz="1100" b="0" i="0">
                            <a:latin typeface="Cambria Math" panose="02040503050406030204" pitchFamily="18" charset="0"/>
                            <a:ea typeface="Cambria Math" panose="02040503050406030204" pitchFamily="18" charset="0"/>
                          </a:rPr>
                          <m:t>H</m:t>
                        </m:r>
                      </m:e>
                      <m:sub>
                        <m:r>
                          <m:rPr>
                            <m:sty m:val="p"/>
                          </m:rPr>
                          <a:rPr lang="it-IT" sz="1100" b="0" i="0">
                            <a:latin typeface="Cambria Math" panose="02040503050406030204" pitchFamily="18" charset="0"/>
                            <a:ea typeface="Cambria Math" panose="02040503050406030204" pitchFamily="18" charset="0"/>
                          </a:rPr>
                          <m:t>A</m:t>
                        </m:r>
                      </m:sub>
                    </m:sSub>
                    <m:r>
                      <a:rPr lang="it-IT" sz="1100" b="0" i="0">
                        <a:latin typeface="Cambria Math" panose="02040503050406030204" pitchFamily="18" charset="0"/>
                        <a:ea typeface="Cambria Math" panose="02040503050406030204" pitchFamily="18" charset="0"/>
                      </a:rPr>
                      <m:t>  </m:t>
                    </m:r>
                    <m:sSub>
                      <m:sSubPr>
                        <m:ctrlPr>
                          <a:rPr lang="it-IT" sz="1100" b="0" i="1">
                            <a:solidFill>
                              <a:schemeClr val="tx1"/>
                            </a:solidFill>
                            <a:effectLst/>
                            <a:latin typeface="Cambria Math" panose="02040503050406030204" pitchFamily="18" charset="0"/>
                            <a:ea typeface="+mn-ea"/>
                            <a:cs typeface="+mn-cs"/>
                          </a:rPr>
                        </m:ctrlPr>
                      </m:sSubPr>
                      <m:e>
                        <m:r>
                          <a:rPr lang="it-IT" sz="1100" b="0" i="0">
                            <a:solidFill>
                              <a:schemeClr val="tx1"/>
                            </a:solidFill>
                            <a:effectLst/>
                            <a:latin typeface="Cambria Math" panose="02040503050406030204" pitchFamily="18" charset="0"/>
                            <a:ea typeface="+mn-ea"/>
                            <a:cs typeface="+mn-cs"/>
                          </a:rPr>
                          <m:t>                         </m:t>
                        </m:r>
                        <m:r>
                          <m:rPr>
                            <m:sty m:val="p"/>
                          </m:rPr>
                          <a:rPr lang="it-IT" sz="1100" b="0" i="0">
                            <a:solidFill>
                              <a:schemeClr val="tx1"/>
                            </a:solidFill>
                            <a:effectLst/>
                            <a:latin typeface="Cambria Math" panose="02040503050406030204" pitchFamily="18" charset="0"/>
                            <a:ea typeface="+mn-ea"/>
                            <a:cs typeface="+mn-cs"/>
                          </a:rPr>
                          <m:t>σ</m:t>
                        </m:r>
                        <m:r>
                          <a:rPr lang="it-IT" sz="1100" b="0" i="0">
                            <a:solidFill>
                              <a:schemeClr val="tx1"/>
                            </a:solidFill>
                            <a:effectLst/>
                            <a:latin typeface="Cambria Math" panose="02040503050406030204" pitchFamily="18" charset="0"/>
                            <a:ea typeface="+mn-ea"/>
                            <a:cs typeface="+mn-cs"/>
                          </a:rPr>
                          <m:t>′</m:t>
                        </m:r>
                      </m:e>
                      <m:sub>
                        <m:r>
                          <m:rPr>
                            <m:sty m:val="p"/>
                          </m:rPr>
                          <a:rPr lang="it-IT" sz="1100" b="0" i="0">
                            <a:solidFill>
                              <a:schemeClr val="tx1"/>
                            </a:solidFill>
                            <a:effectLst/>
                            <a:latin typeface="Cambria Math" panose="02040503050406030204" pitchFamily="18" charset="0"/>
                            <a:ea typeface="+mn-ea"/>
                            <a:cs typeface="+mn-cs"/>
                          </a:rPr>
                          <m:t>h</m:t>
                        </m:r>
                        <m:r>
                          <a:rPr lang="it-IT" sz="1100" b="0" i="0">
                            <a:solidFill>
                              <a:schemeClr val="tx1"/>
                            </a:solidFill>
                            <a:effectLst/>
                            <a:latin typeface="Cambria Math" panose="02040503050406030204" pitchFamily="18" charset="0"/>
                            <a:ea typeface="+mn-ea"/>
                            <a:cs typeface="+mn-cs"/>
                          </a:rPr>
                          <m:t>2</m:t>
                        </m:r>
                        <m:r>
                          <m:rPr>
                            <m:sty m:val="p"/>
                          </m:rPr>
                          <a:rPr lang="it-IT" sz="1100" b="0" i="0">
                            <a:solidFill>
                              <a:schemeClr val="tx1"/>
                            </a:solidFill>
                            <a:effectLst/>
                            <a:latin typeface="Cambria Math" panose="02040503050406030204" pitchFamily="18" charset="0"/>
                            <a:ea typeface="+mn-ea"/>
                            <a:cs typeface="+mn-cs"/>
                          </a:rPr>
                          <m:t>sup</m:t>
                        </m:r>
                      </m:sub>
                    </m:sSub>
                    <m:r>
                      <a:rPr lang="it-IT" sz="1100" b="0" i="0">
                        <a:solidFill>
                          <a:schemeClr val="tx1"/>
                        </a:solidFill>
                        <a:effectLst/>
                        <a:latin typeface="Cambria Math" panose="02040503050406030204" pitchFamily="18" charset="0"/>
                        <a:ea typeface="+mn-ea"/>
                        <a:cs typeface="+mn-cs"/>
                      </a:rPr>
                      <m:t>=</m:t>
                    </m:r>
                    <m:sSub>
                      <m:sSubPr>
                        <m:ctrlPr>
                          <a:rPr lang="it-IT" sz="1100" b="0" i="1">
                            <a:solidFill>
                              <a:schemeClr val="tx1"/>
                            </a:solidFill>
                            <a:effectLst/>
                            <a:latin typeface="Cambria Math" panose="02040503050406030204" pitchFamily="18" charset="0"/>
                            <a:ea typeface="+mn-ea"/>
                            <a:cs typeface="+mn-cs"/>
                          </a:rPr>
                        </m:ctrlPr>
                      </m:sSubPr>
                      <m:e>
                        <m:sSub>
                          <m:sSubPr>
                            <m:ctrlPr>
                              <a:rPr lang="it-IT" sz="1100" b="0" i="1">
                                <a:solidFill>
                                  <a:schemeClr val="tx1"/>
                                </a:solidFill>
                                <a:effectLst/>
                                <a:latin typeface="Cambria Math" panose="02040503050406030204" pitchFamily="18" charset="0"/>
                                <a:ea typeface="+mn-ea"/>
                                <a:cs typeface="+mn-cs"/>
                              </a:rPr>
                            </m:ctrlPr>
                          </m:sSubPr>
                          <m:e>
                            <m:r>
                              <m:rPr>
                                <m:sty m:val="p"/>
                              </m:rPr>
                              <a:rPr lang="it-IT" sz="1100" b="0" i="0">
                                <a:solidFill>
                                  <a:schemeClr val="tx1"/>
                                </a:solidFill>
                                <a:effectLst/>
                                <a:latin typeface="Cambria Math" panose="02040503050406030204" pitchFamily="18" charset="0"/>
                                <a:ea typeface="+mn-ea"/>
                                <a:cs typeface="+mn-cs"/>
                              </a:rPr>
                              <m:t>γ</m:t>
                            </m:r>
                          </m:e>
                          <m:sub>
                            <m:r>
                              <m:rPr>
                                <m:sty m:val="p"/>
                              </m:rPr>
                              <a:rPr lang="it-IT" sz="1100" b="0" i="0">
                                <a:solidFill>
                                  <a:schemeClr val="tx1"/>
                                </a:solidFill>
                                <a:effectLst/>
                                <a:latin typeface="Cambria Math" panose="02040503050406030204" pitchFamily="18" charset="0"/>
                                <a:ea typeface="+mn-ea"/>
                                <a:cs typeface="+mn-cs"/>
                              </a:rPr>
                              <m:t>G</m:t>
                            </m:r>
                            <m:r>
                              <a:rPr lang="it-IT" sz="1100" b="0" i="0">
                                <a:solidFill>
                                  <a:schemeClr val="tx1"/>
                                </a:solidFill>
                                <a:effectLst/>
                                <a:latin typeface="Cambria Math" panose="02040503050406030204" pitchFamily="18" charset="0"/>
                                <a:ea typeface="+mn-ea"/>
                                <a:cs typeface="+mn-cs"/>
                              </a:rPr>
                              <m:t>1</m:t>
                            </m:r>
                          </m:sub>
                        </m:sSub>
                        <m:r>
                          <a:rPr lang="it-IT" sz="1100" b="0" i="0">
                            <a:solidFill>
                              <a:schemeClr val="tx1"/>
                            </a:solidFill>
                            <a:effectLst/>
                            <a:latin typeface="Cambria Math" panose="02040503050406030204" pitchFamily="18" charset="0"/>
                            <a:ea typeface="+mn-ea"/>
                            <a:cs typeface="+mn-cs"/>
                          </a:rPr>
                          <m:t>∙</m:t>
                        </m:r>
                        <m:sSub>
                          <m:sSubPr>
                            <m:ctrlPr>
                              <a:rPr lang="it-IT" sz="1100" b="0" i="1">
                                <a:solidFill>
                                  <a:schemeClr val="tx1"/>
                                </a:solidFill>
                                <a:effectLst/>
                                <a:latin typeface="Cambria Math" panose="02040503050406030204" pitchFamily="18" charset="0"/>
                                <a:ea typeface="+mn-ea"/>
                                <a:cs typeface="+mn-cs"/>
                              </a:rPr>
                            </m:ctrlPr>
                          </m:sSubPr>
                          <m:e>
                            <m:r>
                              <m:rPr>
                                <m:sty m:val="p"/>
                              </m:rPr>
                              <a:rPr lang="it-IT" sz="1100" b="0" i="0">
                                <a:solidFill>
                                  <a:schemeClr val="tx1"/>
                                </a:solidFill>
                                <a:effectLst/>
                                <a:latin typeface="Cambria Math" panose="02040503050406030204" pitchFamily="18" charset="0"/>
                                <a:ea typeface="+mn-ea"/>
                                <a:cs typeface="+mn-cs"/>
                              </a:rPr>
                              <m:t>K</m:t>
                            </m:r>
                          </m:e>
                          <m:sub>
                            <m:r>
                              <m:rPr>
                                <m:sty m:val="p"/>
                              </m:rPr>
                              <a:rPr lang="it-IT" sz="1100" b="0" i="0">
                                <a:solidFill>
                                  <a:schemeClr val="tx1"/>
                                </a:solidFill>
                                <a:effectLst/>
                                <a:latin typeface="Cambria Math" panose="02040503050406030204" pitchFamily="18" charset="0"/>
                                <a:ea typeface="+mn-ea"/>
                                <a:cs typeface="+mn-cs"/>
                              </a:rPr>
                              <m:t>Ad</m:t>
                            </m:r>
                            <m:r>
                              <a:rPr lang="it-IT" sz="1100" b="0" i="0">
                                <a:solidFill>
                                  <a:schemeClr val="tx1"/>
                                </a:solidFill>
                                <a:effectLst/>
                                <a:latin typeface="Cambria Math" panose="02040503050406030204" pitchFamily="18" charset="0"/>
                                <a:ea typeface="+mn-ea"/>
                                <a:cs typeface="+mn-cs"/>
                              </a:rPr>
                              <m:t>,</m:t>
                            </m:r>
                            <m:r>
                              <m:rPr>
                                <m:sty m:val="p"/>
                              </m:rPr>
                              <a:rPr lang="it-IT" sz="1100" b="0" i="0">
                                <a:solidFill>
                                  <a:schemeClr val="tx1"/>
                                </a:solidFill>
                                <a:effectLst/>
                                <a:latin typeface="Cambria Math" panose="02040503050406030204" pitchFamily="18" charset="0"/>
                                <a:ea typeface="+mn-ea"/>
                                <a:cs typeface="+mn-cs"/>
                              </a:rPr>
                              <m:t>A</m:t>
                            </m:r>
                          </m:sub>
                        </m:sSub>
                        <m:r>
                          <a:rPr lang="it-IT" sz="1100" b="0" i="0">
                            <a:solidFill>
                              <a:schemeClr val="tx1"/>
                            </a:solidFill>
                            <a:effectLst/>
                            <a:latin typeface="Cambria Math" panose="02040503050406030204" pitchFamily="18" charset="0"/>
                            <a:ea typeface="+mn-ea"/>
                            <a:cs typeface="+mn-cs"/>
                          </a:rPr>
                          <m:t>∙</m:t>
                        </m:r>
                        <m:r>
                          <m:rPr>
                            <m:sty m:val="p"/>
                          </m:rPr>
                          <a:rPr lang="el-GR" sz="1100" b="0" i="0">
                            <a:solidFill>
                              <a:schemeClr val="tx1"/>
                            </a:solidFill>
                            <a:effectLst/>
                            <a:latin typeface="Cambria Math" panose="02040503050406030204" pitchFamily="18" charset="0"/>
                            <a:ea typeface="+mn-ea"/>
                            <a:cs typeface="+mn-cs"/>
                          </a:rPr>
                          <m:t>σ</m:t>
                        </m:r>
                        <m:r>
                          <a:rPr lang="it-IT" sz="1100" b="0" i="0">
                            <a:solidFill>
                              <a:schemeClr val="tx1"/>
                            </a:solidFill>
                            <a:effectLst/>
                            <a:latin typeface="Cambria Math" panose="02040503050406030204" pitchFamily="18" charset="0"/>
                            <a:ea typeface="+mn-ea"/>
                            <a:cs typeface="+mn-cs"/>
                          </a:rPr>
                          <m:t>′</m:t>
                        </m:r>
                      </m:e>
                      <m:sub>
                        <m:r>
                          <m:rPr>
                            <m:sty m:val="p"/>
                          </m:rPr>
                          <a:rPr lang="it-IT" sz="1100" b="0" i="0">
                            <a:solidFill>
                              <a:schemeClr val="tx1"/>
                            </a:solidFill>
                            <a:effectLst/>
                            <a:latin typeface="Cambria Math" panose="02040503050406030204" pitchFamily="18" charset="0"/>
                            <a:ea typeface="+mn-ea"/>
                            <a:cs typeface="+mn-cs"/>
                          </a:rPr>
                          <m:t>v</m:t>
                        </m:r>
                        <m:r>
                          <a:rPr lang="it-IT" sz="1100" b="0" i="0">
                            <a:solidFill>
                              <a:schemeClr val="tx1"/>
                            </a:solidFill>
                            <a:effectLst/>
                            <a:latin typeface="Cambria Math" panose="02040503050406030204" pitchFamily="18" charset="0"/>
                            <a:ea typeface="+mn-ea"/>
                            <a:cs typeface="+mn-cs"/>
                          </a:rPr>
                          <m:t>2</m:t>
                        </m:r>
                      </m:sub>
                    </m:sSub>
                    <m:r>
                      <a:rPr lang="it-IT" sz="1100" b="0" i="1">
                        <a:solidFill>
                          <a:schemeClr val="tx1"/>
                        </a:solidFill>
                        <a:effectLst/>
                        <a:latin typeface="Cambria Math" panose="02040503050406030204" pitchFamily="18" charset="0"/>
                        <a:ea typeface="+mn-ea"/>
                        <a:cs typeface="+mn-cs"/>
                      </a:rPr>
                      <m:t>=</m:t>
                    </m:r>
                  </m:oMath>
                </m:oMathPara>
              </a14:m>
              <a:endParaRPr lang="it-IT" sz="1100" i="0"/>
            </a:p>
          </xdr:txBody>
        </xdr:sp>
      </mc:Choice>
      <mc:Fallback xmlns="">
        <xdr:sp macro="" textlink="">
          <xdr:nvSpPr>
            <xdr:cNvPr id="108" name="CasellaDiTesto 107"/>
            <xdr:cNvSpPr txBox="1"/>
          </xdr:nvSpPr>
          <xdr:spPr>
            <a:xfrm>
              <a:off x="571500" y="46386750"/>
              <a:ext cx="3041667" cy="18460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r>
                <a:rPr lang="it-IT" sz="1100" b="0" i="0">
                  <a:latin typeface="Cambria Math" panose="02040503050406030204" pitchFamily="18" charset="0"/>
                </a:rPr>
                <a:t>Z=</a:t>
              </a:r>
              <a:r>
                <a:rPr lang="it-IT" sz="1100" b="0" i="0">
                  <a:latin typeface="Cambria Math" panose="02040503050406030204" pitchFamily="18" charset="0"/>
                  <a:ea typeface="Cambria Math" panose="02040503050406030204" pitchFamily="18" charset="0"/>
                </a:rPr>
                <a:t>H_A   </a:t>
              </a:r>
              <a:r>
                <a:rPr lang="it-IT" sz="1100" b="0" i="0">
                  <a:solidFill>
                    <a:schemeClr val="tx1"/>
                  </a:solidFill>
                  <a:effectLst/>
                  <a:latin typeface="Cambria Math" panose="02040503050406030204" pitchFamily="18" charset="0"/>
                  <a:ea typeface="+mn-ea"/>
                  <a:cs typeface="+mn-cs"/>
                </a:rPr>
                <a:t>〖                         σ′〗_h2sup=〖γ_G1∙K_(Ad,A)∙</a:t>
              </a:r>
              <a:r>
                <a:rPr lang="el-GR" sz="1100" b="0" i="0">
                  <a:solidFill>
                    <a:schemeClr val="tx1"/>
                  </a:solidFill>
                  <a:effectLst/>
                  <a:latin typeface="Cambria Math" panose="02040503050406030204" pitchFamily="18" charset="0"/>
                  <a:ea typeface="+mn-ea"/>
                  <a:cs typeface="+mn-cs"/>
                </a:rPr>
                <a:t>σ</a:t>
              </a:r>
              <a:r>
                <a:rPr lang="it-IT" sz="1100" b="0" i="0">
                  <a:solidFill>
                    <a:schemeClr val="tx1"/>
                  </a:solidFill>
                  <a:effectLst/>
                  <a:latin typeface="Cambria Math" panose="02040503050406030204" pitchFamily="18" charset="0"/>
                  <a:ea typeface="+mn-ea"/>
                  <a:cs typeface="+mn-cs"/>
                </a:rPr>
                <a:t>′〗_v2=</a:t>
              </a:r>
              <a:endParaRPr lang="it-IT" sz="1100" i="0"/>
            </a:p>
          </xdr:txBody>
        </xdr:sp>
      </mc:Fallback>
    </mc:AlternateContent>
    <xdr:clientData/>
  </xdr:oneCellAnchor>
  <xdr:oneCellAnchor>
    <xdr:from>
      <xdr:col>1</xdr:col>
      <xdr:colOff>0</xdr:colOff>
      <xdr:row>277</xdr:row>
      <xdr:rowOff>9525</xdr:rowOff>
    </xdr:from>
    <xdr:ext cx="4058162" cy="204993"/>
    <mc:AlternateContent xmlns:mc="http://schemas.openxmlformats.org/markup-compatibility/2006" xmlns:a14="http://schemas.microsoft.com/office/drawing/2010/main">
      <mc:Choice Requires="a14">
        <xdr:sp macro="" textlink="">
          <xdr:nvSpPr>
            <xdr:cNvPr id="109" name="CasellaDiTesto 108"/>
            <xdr:cNvSpPr txBox="1"/>
          </xdr:nvSpPr>
          <xdr:spPr>
            <a:xfrm>
              <a:off x="609600" y="46939200"/>
              <a:ext cx="4058162" cy="2049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marL="0" marR="0" lvl="0" indent="0" algn="l" defTabSz="914400" eaLnBrk="1" fontAlgn="auto" latinLnBrk="0" hangingPunct="1">
                <a:lnSpc>
                  <a:spcPct val="100000"/>
                </a:lnSpc>
                <a:spcBef>
                  <a:spcPts val="0"/>
                </a:spcBef>
                <a:spcAft>
                  <a:spcPts val="0"/>
                </a:spcAft>
                <a:buClrTx/>
                <a:buSzTx/>
                <a:buFontTx/>
                <a:buNone/>
                <a:tabLst/>
                <a:defRPr/>
              </a:pPr>
              <a14:m>
                <m:oMath xmlns:m="http://schemas.openxmlformats.org/officeDocument/2006/math">
                  <m:r>
                    <m:rPr>
                      <m:sty m:val="p"/>
                    </m:rPr>
                    <a:rPr lang="it-IT" sz="1100" b="0" i="0">
                      <a:latin typeface="Cambria Math" panose="02040503050406030204" pitchFamily="18" charset="0"/>
                    </a:rPr>
                    <m:t>Z</m:t>
                  </m:r>
                  <m:r>
                    <a:rPr lang="it-IT" sz="1100" b="0" i="0">
                      <a:latin typeface="Cambria Math" panose="02040503050406030204" pitchFamily="18" charset="0"/>
                    </a:rPr>
                    <m:t>=</m:t>
                  </m:r>
                  <m:r>
                    <m:rPr>
                      <m:sty m:val="p"/>
                    </m:rPr>
                    <a:rPr lang="it-IT" sz="1100" b="0" i="0">
                      <a:latin typeface="Cambria Math" panose="02040503050406030204" pitchFamily="18" charset="0"/>
                    </a:rPr>
                    <m:t>L</m:t>
                  </m:r>
                  <m:r>
                    <a:rPr lang="it-IT" sz="1100" b="0" i="0">
                      <a:latin typeface="Cambria Math" panose="02040503050406030204" pitchFamily="18" charset="0"/>
                      <a:ea typeface="Cambria Math" panose="02040503050406030204" pitchFamily="18" charset="0"/>
                    </a:rPr>
                    <m:t>  </m:t>
                  </m:r>
                  <m:sSub>
                    <m:sSubPr>
                      <m:ctrlPr>
                        <a:rPr lang="it-IT" sz="1100" b="0" i="1">
                          <a:solidFill>
                            <a:schemeClr val="tx1"/>
                          </a:solidFill>
                          <a:effectLst/>
                          <a:latin typeface="Cambria Math" panose="02040503050406030204" pitchFamily="18" charset="0"/>
                          <a:ea typeface="+mn-ea"/>
                          <a:cs typeface="+mn-cs"/>
                        </a:rPr>
                      </m:ctrlPr>
                    </m:sSubPr>
                    <m:e>
                      <m:r>
                        <a:rPr lang="it-IT" sz="1100" b="0" i="0">
                          <a:solidFill>
                            <a:schemeClr val="tx1"/>
                          </a:solidFill>
                          <a:effectLst/>
                          <a:latin typeface="Cambria Math" panose="02040503050406030204" pitchFamily="18" charset="0"/>
                          <a:ea typeface="+mn-ea"/>
                          <a:cs typeface="+mn-cs"/>
                        </a:rPr>
                        <m:t>                             </m:t>
                      </m:r>
                      <m:r>
                        <m:rPr>
                          <m:sty m:val="p"/>
                        </m:rPr>
                        <a:rPr lang="it-IT" sz="1100" b="0" i="0">
                          <a:solidFill>
                            <a:schemeClr val="tx1"/>
                          </a:solidFill>
                          <a:effectLst/>
                          <a:latin typeface="Cambria Math" panose="02040503050406030204" pitchFamily="18" charset="0"/>
                          <a:ea typeface="+mn-ea"/>
                          <a:cs typeface="+mn-cs"/>
                        </a:rPr>
                        <m:t>σ</m:t>
                      </m:r>
                      <m:r>
                        <a:rPr lang="it-IT" sz="1100" b="0" i="0">
                          <a:solidFill>
                            <a:schemeClr val="tx1"/>
                          </a:solidFill>
                          <a:effectLst/>
                          <a:latin typeface="Cambria Math" panose="02040503050406030204" pitchFamily="18" charset="0"/>
                          <a:ea typeface="+mn-ea"/>
                          <a:cs typeface="+mn-cs"/>
                        </a:rPr>
                        <m:t>′</m:t>
                      </m:r>
                    </m:e>
                    <m:sub>
                      <m:r>
                        <m:rPr>
                          <m:sty m:val="p"/>
                        </m:rPr>
                        <a:rPr lang="it-IT" sz="1100" b="0" i="0">
                          <a:solidFill>
                            <a:schemeClr val="tx1"/>
                          </a:solidFill>
                          <a:effectLst/>
                          <a:latin typeface="Cambria Math" panose="02040503050406030204" pitchFamily="18" charset="0"/>
                          <a:ea typeface="+mn-ea"/>
                          <a:cs typeface="+mn-cs"/>
                        </a:rPr>
                        <m:t>h</m:t>
                      </m:r>
                      <m:r>
                        <a:rPr lang="it-IT" sz="1100" b="0" i="0">
                          <a:solidFill>
                            <a:schemeClr val="tx1"/>
                          </a:solidFill>
                          <a:effectLst/>
                          <a:latin typeface="Cambria Math" panose="02040503050406030204" pitchFamily="18" charset="0"/>
                          <a:ea typeface="+mn-ea"/>
                          <a:cs typeface="+mn-cs"/>
                        </a:rPr>
                        <m:t>4</m:t>
                      </m:r>
                      <m:r>
                        <m:rPr>
                          <m:sty m:val="p"/>
                        </m:rPr>
                        <a:rPr lang="it-IT" sz="1100" b="0" i="0">
                          <a:solidFill>
                            <a:schemeClr val="tx1"/>
                          </a:solidFill>
                          <a:effectLst/>
                          <a:latin typeface="Cambria Math" panose="02040503050406030204" pitchFamily="18" charset="0"/>
                          <a:ea typeface="+mn-ea"/>
                          <a:cs typeface="+mn-cs"/>
                        </a:rPr>
                        <m:t>m</m:t>
                      </m:r>
                    </m:sub>
                  </m:sSub>
                  <m:r>
                    <a:rPr lang="it-IT" sz="1100" b="0" i="0">
                      <a:solidFill>
                        <a:schemeClr val="tx1"/>
                      </a:solidFill>
                      <a:effectLst/>
                      <a:latin typeface="Cambria Math" panose="02040503050406030204" pitchFamily="18" charset="0"/>
                      <a:ea typeface="+mn-ea"/>
                      <a:cs typeface="+mn-cs"/>
                    </a:rPr>
                    <m:t>=</m:t>
                  </m:r>
                  <m:sSub>
                    <m:sSubPr>
                      <m:ctrlPr>
                        <a:rPr lang="it-IT" sz="1100" b="0" i="1">
                          <a:solidFill>
                            <a:schemeClr val="tx1"/>
                          </a:solidFill>
                          <a:effectLst/>
                          <a:latin typeface="Cambria Math" panose="02040503050406030204" pitchFamily="18" charset="0"/>
                          <a:ea typeface="+mn-ea"/>
                          <a:cs typeface="+mn-cs"/>
                        </a:rPr>
                      </m:ctrlPr>
                    </m:sSubPr>
                    <m:e>
                      <m:sSub>
                        <m:sSubPr>
                          <m:ctrlPr>
                            <a:rPr lang="it-IT" sz="1100" b="0" i="1">
                              <a:solidFill>
                                <a:schemeClr val="tx1"/>
                              </a:solidFill>
                              <a:effectLst/>
                              <a:latin typeface="Cambria Math" panose="02040503050406030204" pitchFamily="18" charset="0"/>
                              <a:ea typeface="+mn-ea"/>
                              <a:cs typeface="+mn-cs"/>
                            </a:rPr>
                          </m:ctrlPr>
                        </m:sSubPr>
                        <m:e>
                          <m:sSub>
                            <m:sSubPr>
                              <m:ctrlPr>
                                <a:rPr lang="it-IT" sz="1100" b="0" i="1">
                                  <a:solidFill>
                                    <a:schemeClr val="tx1"/>
                                  </a:solidFill>
                                  <a:effectLst/>
                                  <a:latin typeface="Cambria Math" panose="02040503050406030204" pitchFamily="18" charset="0"/>
                                  <a:ea typeface="+mn-ea"/>
                                  <a:cs typeface="+mn-cs"/>
                                </a:rPr>
                              </m:ctrlPr>
                            </m:sSubPr>
                            <m:e>
                              <m:r>
                                <m:rPr>
                                  <m:sty m:val="p"/>
                                </m:rPr>
                                <a:rPr lang="it-IT" sz="1100" b="0" i="0">
                                  <a:solidFill>
                                    <a:schemeClr val="tx1"/>
                                  </a:solidFill>
                                  <a:effectLst/>
                                  <a:latin typeface="Cambria Math" panose="02040503050406030204" pitchFamily="18" charset="0"/>
                                  <a:ea typeface="+mn-ea"/>
                                  <a:cs typeface="+mn-cs"/>
                                </a:rPr>
                                <m:t>γ</m:t>
                              </m:r>
                            </m:e>
                            <m:sub>
                              <m:r>
                                <m:rPr>
                                  <m:sty m:val="p"/>
                                </m:rPr>
                                <a:rPr lang="it-IT" sz="1100" b="0" i="0">
                                  <a:solidFill>
                                    <a:schemeClr val="tx1"/>
                                  </a:solidFill>
                                  <a:effectLst/>
                                  <a:latin typeface="Cambria Math" panose="02040503050406030204" pitchFamily="18" charset="0"/>
                                  <a:ea typeface="+mn-ea"/>
                                  <a:cs typeface="+mn-cs"/>
                                </a:rPr>
                                <m:t>G</m:t>
                              </m:r>
                              <m:r>
                                <a:rPr lang="it-IT" sz="1100" b="0" i="0">
                                  <a:solidFill>
                                    <a:schemeClr val="tx1"/>
                                  </a:solidFill>
                                  <a:effectLst/>
                                  <a:latin typeface="Cambria Math" panose="02040503050406030204" pitchFamily="18" charset="0"/>
                                  <a:ea typeface="+mn-ea"/>
                                  <a:cs typeface="+mn-cs"/>
                                </a:rPr>
                                <m:t>1</m:t>
                              </m:r>
                            </m:sub>
                          </m:sSub>
                          <m:r>
                            <a:rPr lang="it-IT" sz="1100" b="0" i="0">
                              <a:solidFill>
                                <a:schemeClr val="tx1"/>
                              </a:solidFill>
                              <a:effectLst/>
                              <a:latin typeface="Cambria Math" panose="02040503050406030204" pitchFamily="18" charset="0"/>
                              <a:ea typeface="+mn-ea"/>
                              <a:cs typeface="+mn-cs"/>
                            </a:rPr>
                            <m:t>∙(</m:t>
                          </m:r>
                          <m:r>
                            <m:rPr>
                              <m:sty m:val="p"/>
                            </m:rPr>
                            <a:rPr lang="it-IT" sz="1100" b="0" i="0">
                              <a:solidFill>
                                <a:schemeClr val="tx1"/>
                              </a:solidFill>
                              <a:effectLst/>
                              <a:latin typeface="Cambria Math" panose="02040503050406030204" pitchFamily="18" charset="0"/>
                              <a:ea typeface="+mn-ea"/>
                              <a:cs typeface="+mn-cs"/>
                            </a:rPr>
                            <m:t>K</m:t>
                          </m:r>
                        </m:e>
                        <m:sub>
                          <m:r>
                            <m:rPr>
                              <m:sty m:val="p"/>
                            </m:rPr>
                            <a:rPr lang="it-IT" sz="1100" b="0" i="0">
                              <a:solidFill>
                                <a:schemeClr val="tx1"/>
                              </a:solidFill>
                              <a:effectLst/>
                              <a:latin typeface="Cambria Math" panose="02040503050406030204" pitchFamily="18" charset="0"/>
                              <a:ea typeface="+mn-ea"/>
                              <a:cs typeface="+mn-cs"/>
                            </a:rPr>
                            <m:t>Ad</m:t>
                          </m:r>
                          <m:r>
                            <a:rPr lang="it-IT" sz="1100" b="0" i="0">
                              <a:solidFill>
                                <a:schemeClr val="tx1"/>
                              </a:solidFill>
                              <a:effectLst/>
                              <a:latin typeface="Cambria Math" panose="02040503050406030204" pitchFamily="18" charset="0"/>
                              <a:ea typeface="+mn-ea"/>
                              <a:cs typeface="+mn-cs"/>
                            </a:rPr>
                            <m:t>,</m:t>
                          </m:r>
                          <m:r>
                            <m:rPr>
                              <m:sty m:val="p"/>
                            </m:rPr>
                            <a:rPr lang="it-IT" sz="1100" b="0" i="0">
                              <a:solidFill>
                                <a:schemeClr val="tx1"/>
                              </a:solidFill>
                              <a:effectLst/>
                              <a:latin typeface="Cambria Math" panose="02040503050406030204" pitchFamily="18" charset="0"/>
                              <a:ea typeface="+mn-ea"/>
                              <a:cs typeface="+mn-cs"/>
                            </a:rPr>
                            <m:t>B</m:t>
                          </m:r>
                        </m:sub>
                      </m:sSub>
                      <m:r>
                        <a:rPr lang="it-IT" sz="1100" b="0" i="0">
                          <a:solidFill>
                            <a:schemeClr val="tx1"/>
                          </a:solidFill>
                          <a:effectLst/>
                          <a:latin typeface="Cambria Math" panose="02040503050406030204" pitchFamily="18" charset="0"/>
                          <a:ea typeface="+mn-ea"/>
                          <a:cs typeface="+mn-cs"/>
                        </a:rPr>
                        <m:t>∙</m:t>
                      </m:r>
                      <m:r>
                        <m:rPr>
                          <m:sty m:val="p"/>
                        </m:rPr>
                        <a:rPr lang="el-GR" sz="1100" b="0" i="0">
                          <a:solidFill>
                            <a:schemeClr val="tx1"/>
                          </a:solidFill>
                          <a:effectLst/>
                          <a:latin typeface="Cambria Math" panose="02040503050406030204" pitchFamily="18" charset="0"/>
                          <a:ea typeface="+mn-ea"/>
                          <a:cs typeface="+mn-cs"/>
                        </a:rPr>
                        <m:t>σ</m:t>
                      </m:r>
                      <m:r>
                        <a:rPr lang="it-IT" sz="1100" b="0" i="0">
                          <a:solidFill>
                            <a:schemeClr val="tx1"/>
                          </a:solidFill>
                          <a:effectLst/>
                          <a:latin typeface="Cambria Math" panose="02040503050406030204" pitchFamily="18" charset="0"/>
                          <a:ea typeface="+mn-ea"/>
                          <a:cs typeface="+mn-cs"/>
                        </a:rPr>
                        <m:t>′</m:t>
                      </m:r>
                    </m:e>
                    <m:sub>
                      <m:r>
                        <m:rPr>
                          <m:sty m:val="p"/>
                        </m:rPr>
                        <a:rPr lang="it-IT" sz="1100" b="0" i="0">
                          <a:solidFill>
                            <a:schemeClr val="tx1"/>
                          </a:solidFill>
                          <a:effectLst/>
                          <a:latin typeface="Cambria Math" panose="02040503050406030204" pitchFamily="18" charset="0"/>
                          <a:ea typeface="+mn-ea"/>
                          <a:cs typeface="+mn-cs"/>
                        </a:rPr>
                        <m:t>v</m:t>
                      </m:r>
                      <m:r>
                        <a:rPr lang="it-IT" sz="1100" b="0" i="0">
                          <a:solidFill>
                            <a:schemeClr val="tx1"/>
                          </a:solidFill>
                          <a:effectLst/>
                          <a:latin typeface="Cambria Math" panose="02040503050406030204" pitchFamily="18" charset="0"/>
                          <a:ea typeface="+mn-ea"/>
                          <a:cs typeface="+mn-cs"/>
                        </a:rPr>
                        <m:t>4</m:t>
                      </m:r>
                      <m:r>
                        <m:rPr>
                          <m:sty m:val="p"/>
                        </m:rPr>
                        <a:rPr lang="it-IT" sz="1100" b="0" i="0">
                          <a:solidFill>
                            <a:schemeClr val="tx1"/>
                          </a:solidFill>
                          <a:effectLst/>
                          <a:latin typeface="Cambria Math" panose="02040503050406030204" pitchFamily="18" charset="0"/>
                          <a:ea typeface="+mn-ea"/>
                          <a:cs typeface="+mn-cs"/>
                        </a:rPr>
                        <m:t>m</m:t>
                      </m:r>
                    </m:sub>
                  </m:sSub>
                  <m:r>
                    <m:rPr>
                      <m:nor/>
                    </m:rPr>
                    <a:rPr lang="it-IT" sz="1100" i="0">
                      <a:solidFill>
                        <a:schemeClr val="tx1"/>
                      </a:solidFill>
                      <a:effectLst/>
                      <a:latin typeface="+mn-lt"/>
                      <a:ea typeface="+mn-ea"/>
                      <a:cs typeface="+mn-cs"/>
                    </a:rPr>
                    <m:t>−</m:t>
                  </m:r>
                  <m:sSubSup>
                    <m:sSubSupPr>
                      <m:ctrlPr>
                        <a:rPr lang="it-IT" sz="1100" i="1">
                          <a:solidFill>
                            <a:schemeClr val="tx1"/>
                          </a:solidFill>
                          <a:effectLst/>
                          <a:latin typeface="Cambria Math" panose="02040503050406030204" pitchFamily="18" charset="0"/>
                          <a:ea typeface="+mn-ea"/>
                          <a:cs typeface="+mn-cs"/>
                        </a:rPr>
                      </m:ctrlPr>
                    </m:sSubSupPr>
                    <m:e>
                      <m:r>
                        <a:rPr lang="it-IT" sz="1100" b="0" i="0">
                          <a:solidFill>
                            <a:schemeClr val="tx1"/>
                          </a:solidFill>
                          <a:effectLst/>
                          <a:latin typeface="Cambria Math" panose="02040503050406030204" pitchFamily="18" charset="0"/>
                          <a:ea typeface="+mn-ea"/>
                          <a:cs typeface="+mn-cs"/>
                        </a:rPr>
                        <m:t> 2</m:t>
                      </m:r>
                      <m:r>
                        <m:rPr>
                          <m:sty m:val="p"/>
                        </m:rPr>
                        <a:rPr lang="it-IT" sz="1100" b="0" i="0">
                          <a:solidFill>
                            <a:schemeClr val="tx1"/>
                          </a:solidFill>
                          <a:effectLst/>
                          <a:latin typeface="Cambria Math" panose="02040503050406030204" pitchFamily="18" charset="0"/>
                          <a:ea typeface="+mn-ea"/>
                          <a:cs typeface="+mn-cs"/>
                        </a:rPr>
                        <m:t>c</m:t>
                      </m:r>
                    </m:e>
                    <m:sub>
                      <m:r>
                        <m:rPr>
                          <m:sty m:val="p"/>
                        </m:rPr>
                        <a:rPr lang="it-IT" sz="1100" b="0" i="0">
                          <a:solidFill>
                            <a:schemeClr val="tx1"/>
                          </a:solidFill>
                          <a:effectLst/>
                          <a:latin typeface="Cambria Math" panose="02040503050406030204" pitchFamily="18" charset="0"/>
                          <a:ea typeface="+mn-ea"/>
                          <a:cs typeface="+mn-cs"/>
                        </a:rPr>
                        <m:t>d</m:t>
                      </m:r>
                      <m:r>
                        <a:rPr lang="it-IT" sz="1100" b="0" i="0">
                          <a:solidFill>
                            <a:schemeClr val="tx1"/>
                          </a:solidFill>
                          <a:effectLst/>
                          <a:latin typeface="Cambria Math" panose="02040503050406030204" pitchFamily="18" charset="0"/>
                          <a:ea typeface="+mn-ea"/>
                          <a:cs typeface="+mn-cs"/>
                        </a:rPr>
                        <m:t>,</m:t>
                      </m:r>
                      <m:r>
                        <m:rPr>
                          <m:sty m:val="p"/>
                        </m:rPr>
                        <a:rPr lang="it-IT" sz="1100" b="0" i="0">
                          <a:solidFill>
                            <a:schemeClr val="tx1"/>
                          </a:solidFill>
                          <a:effectLst/>
                          <a:latin typeface="Cambria Math" panose="02040503050406030204" pitchFamily="18" charset="0"/>
                          <a:ea typeface="+mn-ea"/>
                          <a:cs typeface="+mn-cs"/>
                        </a:rPr>
                        <m:t>B</m:t>
                      </m:r>
                    </m:sub>
                    <m:sup>
                      <m:r>
                        <a:rPr lang="it-IT" sz="1100" b="0" i="0">
                          <a:solidFill>
                            <a:schemeClr val="tx1"/>
                          </a:solidFill>
                          <a:effectLst/>
                          <a:latin typeface="Cambria Math" panose="02040503050406030204" pitchFamily="18" charset="0"/>
                          <a:ea typeface="+mn-ea"/>
                          <a:cs typeface="+mn-cs"/>
                        </a:rPr>
                        <m:t>′</m:t>
                      </m:r>
                    </m:sup>
                  </m:sSubSup>
                  <m:r>
                    <a:rPr lang="it-IT" sz="1100" i="0">
                      <a:solidFill>
                        <a:schemeClr val="tx1"/>
                      </a:solidFill>
                      <a:effectLst/>
                      <a:latin typeface="Cambria Math" panose="02040503050406030204" pitchFamily="18" charset="0"/>
                      <a:ea typeface="+mn-ea"/>
                      <a:cs typeface="+mn-cs"/>
                    </a:rPr>
                    <m:t>∙</m:t>
                  </m:r>
                  <m:rad>
                    <m:radPr>
                      <m:degHide m:val="on"/>
                      <m:ctrlPr>
                        <a:rPr lang="it-IT" sz="1100" i="1">
                          <a:solidFill>
                            <a:schemeClr val="tx1"/>
                          </a:solidFill>
                          <a:effectLst/>
                          <a:latin typeface="Cambria Math" panose="02040503050406030204" pitchFamily="18" charset="0"/>
                          <a:ea typeface="+mn-ea"/>
                          <a:cs typeface="+mn-cs"/>
                        </a:rPr>
                      </m:ctrlPr>
                    </m:radPr>
                    <m:deg/>
                    <m:e>
                      <m:sSub>
                        <m:sSubPr>
                          <m:ctrlPr>
                            <a:rPr lang="it-IT" sz="1100" b="0" i="1">
                              <a:solidFill>
                                <a:schemeClr val="tx1"/>
                              </a:solidFill>
                              <a:effectLst/>
                              <a:latin typeface="Cambria Math" panose="02040503050406030204" pitchFamily="18" charset="0"/>
                              <a:ea typeface="+mn-ea"/>
                              <a:cs typeface="+mn-cs"/>
                            </a:rPr>
                          </m:ctrlPr>
                        </m:sSubPr>
                        <m:e>
                          <m:r>
                            <m:rPr>
                              <m:sty m:val="p"/>
                            </m:rPr>
                            <a:rPr lang="it-IT" sz="1100" b="0" i="0">
                              <a:solidFill>
                                <a:schemeClr val="tx1"/>
                              </a:solidFill>
                              <a:effectLst/>
                              <a:latin typeface="Cambria Math" panose="02040503050406030204" pitchFamily="18" charset="0"/>
                              <a:ea typeface="+mn-ea"/>
                              <a:cs typeface="+mn-cs"/>
                            </a:rPr>
                            <m:t>K</m:t>
                          </m:r>
                        </m:e>
                        <m:sub>
                          <m:r>
                            <m:rPr>
                              <m:sty m:val="p"/>
                            </m:rPr>
                            <a:rPr lang="it-IT" sz="1100" b="0" i="0">
                              <a:solidFill>
                                <a:schemeClr val="tx1"/>
                              </a:solidFill>
                              <a:effectLst/>
                              <a:latin typeface="Cambria Math" panose="02040503050406030204" pitchFamily="18" charset="0"/>
                              <a:ea typeface="+mn-ea"/>
                              <a:cs typeface="+mn-cs"/>
                            </a:rPr>
                            <m:t>Ad</m:t>
                          </m:r>
                          <m:r>
                            <a:rPr lang="it-IT" sz="1100" b="0" i="0">
                              <a:solidFill>
                                <a:schemeClr val="tx1"/>
                              </a:solidFill>
                              <a:effectLst/>
                              <a:latin typeface="Cambria Math" panose="02040503050406030204" pitchFamily="18" charset="0"/>
                              <a:ea typeface="+mn-ea"/>
                              <a:cs typeface="+mn-cs"/>
                            </a:rPr>
                            <m:t>,</m:t>
                          </m:r>
                          <m:r>
                            <m:rPr>
                              <m:sty m:val="p"/>
                            </m:rPr>
                            <a:rPr lang="it-IT" sz="1100" b="0" i="0">
                              <a:solidFill>
                                <a:schemeClr val="tx1"/>
                              </a:solidFill>
                              <a:effectLst/>
                              <a:latin typeface="Cambria Math" panose="02040503050406030204" pitchFamily="18" charset="0"/>
                              <a:ea typeface="+mn-ea"/>
                              <a:cs typeface="+mn-cs"/>
                            </a:rPr>
                            <m:t>B</m:t>
                          </m:r>
                        </m:sub>
                      </m:sSub>
                    </m:e>
                  </m:rad>
                  <m:r>
                    <a:rPr lang="it-IT" sz="1100" b="0" i="1">
                      <a:solidFill>
                        <a:schemeClr val="tx1"/>
                      </a:solidFill>
                      <a:effectLst/>
                      <a:latin typeface="Cambria Math" panose="02040503050406030204" pitchFamily="18" charset="0"/>
                      <a:ea typeface="+mn-ea"/>
                      <a:cs typeface="+mn-cs"/>
                    </a:rPr>
                    <m:t>)</m:t>
                  </m:r>
                </m:oMath>
              </a14:m>
              <a:r>
                <a:rPr lang="it-IT" sz="1100" i="0"/>
                <a:t> =</a:t>
              </a:r>
            </a:p>
          </xdr:txBody>
        </xdr:sp>
      </mc:Choice>
      <mc:Fallback xmlns="">
        <xdr:sp macro="" textlink="">
          <xdr:nvSpPr>
            <xdr:cNvPr id="109" name="CasellaDiTesto 108"/>
            <xdr:cNvSpPr txBox="1"/>
          </xdr:nvSpPr>
          <xdr:spPr>
            <a:xfrm>
              <a:off x="609600" y="46939200"/>
              <a:ext cx="4058162" cy="2049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lang="it-IT" sz="1100" b="0" i="0">
                  <a:latin typeface="Cambria Math" panose="02040503050406030204" pitchFamily="18" charset="0"/>
                </a:rPr>
                <a:t>Z=L</a:t>
              </a:r>
              <a:r>
                <a:rPr lang="it-IT" sz="1100" b="0" i="0">
                  <a:latin typeface="Cambria Math" panose="02040503050406030204" pitchFamily="18" charset="0"/>
                  <a:ea typeface="Cambria Math" panose="02040503050406030204" pitchFamily="18" charset="0"/>
                </a:rPr>
                <a:t>  </a:t>
              </a:r>
              <a:r>
                <a:rPr lang="it-IT" sz="1100" b="0" i="0">
                  <a:solidFill>
                    <a:schemeClr val="tx1"/>
                  </a:solidFill>
                  <a:effectLst/>
                  <a:latin typeface="Cambria Math" panose="02040503050406030204" pitchFamily="18" charset="0"/>
                  <a:ea typeface="+mn-ea"/>
                  <a:cs typeface="+mn-cs"/>
                </a:rPr>
                <a:t>〖                             σ′〗_h4m=〖〖γ_G1∙(K〗_(Ad,B)∙</a:t>
              </a:r>
              <a:r>
                <a:rPr lang="el-GR" sz="1100" b="0" i="0">
                  <a:solidFill>
                    <a:schemeClr val="tx1"/>
                  </a:solidFill>
                  <a:effectLst/>
                  <a:latin typeface="Cambria Math" panose="02040503050406030204" pitchFamily="18" charset="0"/>
                  <a:ea typeface="+mn-ea"/>
                  <a:cs typeface="+mn-cs"/>
                </a:rPr>
                <a:t>σ</a:t>
              </a:r>
              <a:r>
                <a:rPr lang="it-IT" sz="1100" b="0" i="0">
                  <a:solidFill>
                    <a:schemeClr val="tx1"/>
                  </a:solidFill>
                  <a:effectLst/>
                  <a:latin typeface="Cambria Math" panose="02040503050406030204" pitchFamily="18" charset="0"/>
                  <a:ea typeface="+mn-ea"/>
                  <a:cs typeface="+mn-cs"/>
                </a:rPr>
                <a:t>′〗_v4m</a:t>
              </a:r>
              <a:r>
                <a:rPr lang="it-IT" sz="1100" b="0" i="0">
                  <a:solidFill>
                    <a:schemeClr val="tx1"/>
                  </a:solidFill>
                  <a:effectLst/>
                  <a:latin typeface="+mn-lt"/>
                  <a:ea typeface="+mn-ea"/>
                  <a:cs typeface="+mn-cs"/>
                </a:rPr>
                <a:t> </a:t>
              </a:r>
              <a:r>
                <a:rPr lang="it-IT" sz="1100" b="0" i="0">
                  <a:solidFill>
                    <a:schemeClr val="tx1"/>
                  </a:solidFill>
                  <a:effectLst/>
                  <a:latin typeface="Cambria Math" panose="02040503050406030204" pitchFamily="18" charset="0"/>
                  <a:ea typeface="+mn-ea"/>
                  <a:cs typeface="+mn-cs"/>
                </a:rPr>
                <a:t>"</a:t>
              </a:r>
              <a:r>
                <a:rPr lang="it-IT" sz="1100" i="0">
                  <a:solidFill>
                    <a:schemeClr val="tx1"/>
                  </a:solidFill>
                  <a:effectLst/>
                  <a:latin typeface="Cambria Math" panose="02040503050406030204" pitchFamily="18" charset="0"/>
                  <a:ea typeface="+mn-ea"/>
                  <a:cs typeface="+mn-cs"/>
                </a:rPr>
                <a:t>−" 〖</a:t>
              </a:r>
              <a:r>
                <a:rPr lang="it-IT" sz="1100" b="0" i="0">
                  <a:solidFill>
                    <a:schemeClr val="tx1"/>
                  </a:solidFill>
                  <a:effectLst/>
                  <a:latin typeface="Cambria Math" panose="02040503050406030204" pitchFamily="18" charset="0"/>
                  <a:ea typeface="+mn-ea"/>
                  <a:cs typeface="+mn-cs"/>
                </a:rPr>
                <a:t> 2c〗_(d,B)^′</a:t>
              </a:r>
              <a:r>
                <a:rPr lang="it-IT" sz="1100" i="0">
                  <a:solidFill>
                    <a:schemeClr val="tx1"/>
                  </a:solidFill>
                  <a:effectLst/>
                  <a:latin typeface="Cambria Math" panose="02040503050406030204" pitchFamily="18" charset="0"/>
                  <a:ea typeface="+mn-ea"/>
                  <a:cs typeface="+mn-cs"/>
                </a:rPr>
                <a:t>∙√(</a:t>
              </a:r>
              <a:r>
                <a:rPr lang="it-IT" sz="1100" b="0" i="0">
                  <a:solidFill>
                    <a:schemeClr val="tx1"/>
                  </a:solidFill>
                  <a:effectLst/>
                  <a:latin typeface="Cambria Math" panose="02040503050406030204" pitchFamily="18" charset="0"/>
                  <a:ea typeface="+mn-ea"/>
                  <a:cs typeface="+mn-cs"/>
                </a:rPr>
                <a:t>K_(Ad,B) ))</a:t>
              </a:r>
              <a:r>
                <a:rPr lang="it-IT" sz="1100" i="0"/>
                <a:t> =</a:t>
              </a:r>
            </a:p>
          </xdr:txBody>
        </xdr:sp>
      </mc:Fallback>
    </mc:AlternateContent>
    <xdr:clientData/>
  </xdr:oneCellAnchor>
  <xdr:oneCellAnchor>
    <xdr:from>
      <xdr:col>0</xdr:col>
      <xdr:colOff>600075</xdr:colOff>
      <xdr:row>276</xdr:row>
      <xdr:rowOff>9525</xdr:rowOff>
    </xdr:from>
    <xdr:ext cx="4025397" cy="204993"/>
    <mc:AlternateContent xmlns:mc="http://schemas.openxmlformats.org/markup-compatibility/2006" xmlns:a14="http://schemas.microsoft.com/office/drawing/2010/main">
      <mc:Choice Requires="a14">
        <xdr:sp macro="" textlink="">
          <xdr:nvSpPr>
            <xdr:cNvPr id="110" name="CasellaDiTesto 109"/>
            <xdr:cNvSpPr txBox="1"/>
          </xdr:nvSpPr>
          <xdr:spPr>
            <a:xfrm>
              <a:off x="600075" y="46748700"/>
              <a:ext cx="4025397" cy="2049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marL="0" marR="0" lvl="0" indent="0" algn="l" defTabSz="914400" eaLnBrk="1" fontAlgn="auto" latinLnBrk="0" hangingPunct="1">
                <a:lnSpc>
                  <a:spcPct val="100000"/>
                </a:lnSpc>
                <a:spcBef>
                  <a:spcPts val="0"/>
                </a:spcBef>
                <a:spcAft>
                  <a:spcPts val="0"/>
                </a:spcAft>
                <a:buClrTx/>
                <a:buSzTx/>
                <a:buFontTx/>
                <a:buNone/>
                <a:tabLst/>
                <a:defRPr/>
              </a:pPr>
              <a14:m>
                <m:oMath xmlns:m="http://schemas.openxmlformats.org/officeDocument/2006/math">
                  <m:r>
                    <m:rPr>
                      <m:sty m:val="p"/>
                    </m:rPr>
                    <a:rPr lang="it-IT" sz="1100" b="0" i="0">
                      <a:latin typeface="Cambria Math" panose="02040503050406030204" pitchFamily="18" charset="0"/>
                    </a:rPr>
                    <m:t>Z</m:t>
                  </m:r>
                  <m:r>
                    <a:rPr lang="it-IT" sz="1100" b="0" i="0">
                      <a:latin typeface="Cambria Math" panose="02040503050406030204" pitchFamily="18" charset="0"/>
                    </a:rPr>
                    <m:t>=</m:t>
                  </m:r>
                  <m:sSub>
                    <m:sSubPr>
                      <m:ctrlPr>
                        <a:rPr lang="it-IT" sz="1100" b="0" i="1">
                          <a:latin typeface="Cambria Math" panose="02040503050406030204" pitchFamily="18" charset="0"/>
                        </a:rPr>
                      </m:ctrlPr>
                    </m:sSubPr>
                    <m:e>
                      <m:r>
                        <m:rPr>
                          <m:sty m:val="p"/>
                        </m:rPr>
                        <a:rPr lang="it-IT" sz="1100" b="0" i="0">
                          <a:latin typeface="Cambria Math" panose="02040503050406030204" pitchFamily="18" charset="0"/>
                        </a:rPr>
                        <m:t>H</m:t>
                      </m:r>
                    </m:e>
                    <m:sub>
                      <m:r>
                        <m:rPr>
                          <m:sty m:val="p"/>
                        </m:rPr>
                        <a:rPr lang="it-IT" sz="1100" b="0" i="0">
                          <a:latin typeface="Cambria Math" panose="02040503050406030204" pitchFamily="18" charset="0"/>
                        </a:rPr>
                        <m:t>d</m:t>
                      </m:r>
                    </m:sub>
                  </m:sSub>
                  <m:r>
                    <a:rPr lang="it-IT" sz="1100" b="0" i="0">
                      <a:latin typeface="Cambria Math" panose="02040503050406030204" pitchFamily="18" charset="0"/>
                      <a:ea typeface="Cambria Math" panose="02040503050406030204" pitchFamily="18" charset="0"/>
                    </a:rPr>
                    <m:t>  </m:t>
                  </m:r>
                  <m:sSub>
                    <m:sSubPr>
                      <m:ctrlPr>
                        <a:rPr lang="it-IT" sz="1100" b="0" i="1">
                          <a:solidFill>
                            <a:schemeClr val="tx1"/>
                          </a:solidFill>
                          <a:effectLst/>
                          <a:latin typeface="Cambria Math" panose="02040503050406030204" pitchFamily="18" charset="0"/>
                          <a:ea typeface="+mn-ea"/>
                          <a:cs typeface="+mn-cs"/>
                        </a:rPr>
                      </m:ctrlPr>
                    </m:sSubPr>
                    <m:e>
                      <m:r>
                        <a:rPr lang="it-IT" sz="1100" b="0" i="0">
                          <a:solidFill>
                            <a:schemeClr val="tx1"/>
                          </a:solidFill>
                          <a:effectLst/>
                          <a:latin typeface="Cambria Math" panose="02040503050406030204" pitchFamily="18" charset="0"/>
                          <a:ea typeface="+mn-ea"/>
                          <a:cs typeface="+mn-cs"/>
                        </a:rPr>
                        <m:t>                         </m:t>
                      </m:r>
                      <m:r>
                        <m:rPr>
                          <m:sty m:val="p"/>
                        </m:rPr>
                        <a:rPr lang="it-IT" sz="1100" b="0" i="0">
                          <a:solidFill>
                            <a:schemeClr val="tx1"/>
                          </a:solidFill>
                          <a:effectLst/>
                          <a:latin typeface="Cambria Math" panose="02040503050406030204" pitchFamily="18" charset="0"/>
                          <a:ea typeface="+mn-ea"/>
                          <a:cs typeface="+mn-cs"/>
                        </a:rPr>
                        <m:t>σ</m:t>
                      </m:r>
                      <m:r>
                        <a:rPr lang="it-IT" sz="1100" b="0" i="0">
                          <a:solidFill>
                            <a:schemeClr val="tx1"/>
                          </a:solidFill>
                          <a:effectLst/>
                          <a:latin typeface="Cambria Math" panose="02040503050406030204" pitchFamily="18" charset="0"/>
                          <a:ea typeface="+mn-ea"/>
                          <a:cs typeface="+mn-cs"/>
                        </a:rPr>
                        <m:t>′</m:t>
                      </m:r>
                    </m:e>
                    <m:sub>
                      <m:r>
                        <m:rPr>
                          <m:sty m:val="p"/>
                        </m:rPr>
                        <a:rPr lang="it-IT" sz="1100" b="0" i="0">
                          <a:solidFill>
                            <a:schemeClr val="tx1"/>
                          </a:solidFill>
                          <a:effectLst/>
                          <a:latin typeface="Cambria Math" panose="02040503050406030204" pitchFamily="18" charset="0"/>
                          <a:ea typeface="+mn-ea"/>
                          <a:cs typeface="+mn-cs"/>
                        </a:rPr>
                        <m:t>h</m:t>
                      </m:r>
                      <m:r>
                        <a:rPr lang="it-IT" sz="1100" b="0" i="0">
                          <a:solidFill>
                            <a:schemeClr val="tx1"/>
                          </a:solidFill>
                          <a:effectLst/>
                          <a:latin typeface="Cambria Math" panose="02040503050406030204" pitchFamily="18" charset="0"/>
                          <a:ea typeface="+mn-ea"/>
                          <a:cs typeface="+mn-cs"/>
                        </a:rPr>
                        <m:t>3</m:t>
                      </m:r>
                      <m:r>
                        <m:rPr>
                          <m:sty m:val="p"/>
                        </m:rPr>
                        <a:rPr lang="it-IT" sz="1100" b="0" i="0">
                          <a:solidFill>
                            <a:schemeClr val="tx1"/>
                          </a:solidFill>
                          <a:effectLst/>
                          <a:latin typeface="Cambria Math" panose="02040503050406030204" pitchFamily="18" charset="0"/>
                          <a:ea typeface="+mn-ea"/>
                          <a:cs typeface="+mn-cs"/>
                        </a:rPr>
                        <m:t>m</m:t>
                      </m:r>
                    </m:sub>
                  </m:sSub>
                  <m:r>
                    <a:rPr lang="it-IT" sz="1100" b="0" i="0">
                      <a:solidFill>
                        <a:schemeClr val="tx1"/>
                      </a:solidFill>
                      <a:effectLst/>
                      <a:latin typeface="Cambria Math" panose="02040503050406030204" pitchFamily="18" charset="0"/>
                      <a:ea typeface="+mn-ea"/>
                      <a:cs typeface="+mn-cs"/>
                    </a:rPr>
                    <m:t>=</m:t>
                  </m:r>
                  <m:sSub>
                    <m:sSubPr>
                      <m:ctrlPr>
                        <a:rPr lang="it-IT" sz="1100" b="0" i="1">
                          <a:solidFill>
                            <a:schemeClr val="tx1"/>
                          </a:solidFill>
                          <a:effectLst/>
                          <a:latin typeface="Cambria Math" panose="02040503050406030204" pitchFamily="18" charset="0"/>
                          <a:ea typeface="+mn-ea"/>
                          <a:cs typeface="+mn-cs"/>
                        </a:rPr>
                      </m:ctrlPr>
                    </m:sSubPr>
                    <m:e>
                      <m:sSub>
                        <m:sSubPr>
                          <m:ctrlPr>
                            <a:rPr lang="it-IT" sz="1100" b="0" i="1">
                              <a:solidFill>
                                <a:schemeClr val="tx1"/>
                              </a:solidFill>
                              <a:effectLst/>
                              <a:latin typeface="Cambria Math" panose="02040503050406030204" pitchFamily="18" charset="0"/>
                              <a:ea typeface="+mn-ea"/>
                              <a:cs typeface="+mn-cs"/>
                            </a:rPr>
                          </m:ctrlPr>
                        </m:sSubPr>
                        <m:e>
                          <m:r>
                            <m:rPr>
                              <m:sty m:val="p"/>
                            </m:rPr>
                            <a:rPr lang="it-IT" sz="1100" b="0" i="0">
                              <a:solidFill>
                                <a:schemeClr val="tx1"/>
                              </a:solidFill>
                              <a:effectLst/>
                              <a:latin typeface="Cambria Math" panose="02040503050406030204" pitchFamily="18" charset="0"/>
                              <a:ea typeface="+mn-ea"/>
                              <a:cs typeface="+mn-cs"/>
                            </a:rPr>
                            <m:t>γ</m:t>
                          </m:r>
                        </m:e>
                        <m:sub>
                          <m:r>
                            <m:rPr>
                              <m:sty m:val="p"/>
                            </m:rPr>
                            <a:rPr lang="it-IT" sz="1100" b="0" i="0">
                              <a:solidFill>
                                <a:schemeClr val="tx1"/>
                              </a:solidFill>
                              <a:effectLst/>
                              <a:latin typeface="Cambria Math" panose="02040503050406030204" pitchFamily="18" charset="0"/>
                              <a:ea typeface="+mn-ea"/>
                              <a:cs typeface="+mn-cs"/>
                            </a:rPr>
                            <m:t>G</m:t>
                          </m:r>
                          <m:r>
                            <a:rPr lang="it-IT" sz="1100" b="0" i="0">
                              <a:solidFill>
                                <a:schemeClr val="tx1"/>
                              </a:solidFill>
                              <a:effectLst/>
                              <a:latin typeface="Cambria Math" panose="02040503050406030204" pitchFamily="18" charset="0"/>
                              <a:ea typeface="+mn-ea"/>
                              <a:cs typeface="+mn-cs"/>
                            </a:rPr>
                            <m:t>1</m:t>
                          </m:r>
                        </m:sub>
                      </m:sSub>
                      <m:r>
                        <a:rPr lang="it-IT" sz="1100" b="0" i="0">
                          <a:solidFill>
                            <a:schemeClr val="tx1"/>
                          </a:solidFill>
                          <a:effectLst/>
                          <a:latin typeface="Cambria Math" panose="02040503050406030204" pitchFamily="18" charset="0"/>
                          <a:ea typeface="+mn-ea"/>
                          <a:cs typeface="+mn-cs"/>
                        </a:rPr>
                        <m:t>∙</m:t>
                      </m:r>
                      <m:r>
                        <a:rPr lang="it-IT" sz="1100" b="0" i="1">
                          <a:solidFill>
                            <a:schemeClr val="tx1"/>
                          </a:solidFill>
                          <a:effectLst/>
                          <a:latin typeface="Cambria Math" panose="02040503050406030204" pitchFamily="18" charset="0"/>
                          <a:ea typeface="+mn-ea"/>
                          <a:cs typeface="+mn-cs"/>
                        </a:rPr>
                        <m:t>(</m:t>
                      </m:r>
                      <m:sSub>
                        <m:sSubPr>
                          <m:ctrlPr>
                            <a:rPr lang="it-IT" sz="1100" b="0" i="1">
                              <a:solidFill>
                                <a:schemeClr val="tx1"/>
                              </a:solidFill>
                              <a:effectLst/>
                              <a:latin typeface="Cambria Math" panose="02040503050406030204" pitchFamily="18" charset="0"/>
                              <a:ea typeface="+mn-ea"/>
                              <a:cs typeface="+mn-cs"/>
                            </a:rPr>
                          </m:ctrlPr>
                        </m:sSubPr>
                        <m:e>
                          <m:r>
                            <m:rPr>
                              <m:sty m:val="p"/>
                            </m:rPr>
                            <a:rPr lang="it-IT" sz="1100" b="0" i="0">
                              <a:solidFill>
                                <a:schemeClr val="tx1"/>
                              </a:solidFill>
                              <a:effectLst/>
                              <a:latin typeface="Cambria Math" panose="02040503050406030204" pitchFamily="18" charset="0"/>
                              <a:ea typeface="+mn-ea"/>
                              <a:cs typeface="+mn-cs"/>
                            </a:rPr>
                            <m:t>K</m:t>
                          </m:r>
                        </m:e>
                        <m:sub>
                          <m:r>
                            <m:rPr>
                              <m:sty m:val="p"/>
                            </m:rPr>
                            <a:rPr lang="it-IT" sz="1100" b="0" i="0">
                              <a:solidFill>
                                <a:schemeClr val="tx1"/>
                              </a:solidFill>
                              <a:effectLst/>
                              <a:latin typeface="Cambria Math" panose="02040503050406030204" pitchFamily="18" charset="0"/>
                              <a:ea typeface="+mn-ea"/>
                              <a:cs typeface="+mn-cs"/>
                            </a:rPr>
                            <m:t>Ad</m:t>
                          </m:r>
                          <m:r>
                            <a:rPr lang="it-IT" sz="1100" b="0" i="0">
                              <a:solidFill>
                                <a:schemeClr val="tx1"/>
                              </a:solidFill>
                              <a:effectLst/>
                              <a:latin typeface="Cambria Math" panose="02040503050406030204" pitchFamily="18" charset="0"/>
                              <a:ea typeface="+mn-ea"/>
                              <a:cs typeface="+mn-cs"/>
                            </a:rPr>
                            <m:t>,</m:t>
                          </m:r>
                          <m:r>
                            <m:rPr>
                              <m:sty m:val="p"/>
                            </m:rPr>
                            <a:rPr lang="it-IT" sz="1100" b="0" i="0">
                              <a:solidFill>
                                <a:schemeClr val="tx1"/>
                              </a:solidFill>
                              <a:effectLst/>
                              <a:latin typeface="Cambria Math" panose="02040503050406030204" pitchFamily="18" charset="0"/>
                              <a:ea typeface="+mn-ea"/>
                              <a:cs typeface="+mn-cs"/>
                            </a:rPr>
                            <m:t>B</m:t>
                          </m:r>
                        </m:sub>
                      </m:sSub>
                      <m:r>
                        <a:rPr lang="it-IT" sz="1100" b="0" i="0">
                          <a:solidFill>
                            <a:schemeClr val="tx1"/>
                          </a:solidFill>
                          <a:effectLst/>
                          <a:latin typeface="Cambria Math" panose="02040503050406030204" pitchFamily="18" charset="0"/>
                          <a:ea typeface="+mn-ea"/>
                          <a:cs typeface="+mn-cs"/>
                        </a:rPr>
                        <m:t>∙</m:t>
                      </m:r>
                      <m:r>
                        <m:rPr>
                          <m:sty m:val="p"/>
                        </m:rPr>
                        <a:rPr lang="el-GR" sz="1100" b="0" i="0">
                          <a:solidFill>
                            <a:schemeClr val="tx1"/>
                          </a:solidFill>
                          <a:effectLst/>
                          <a:latin typeface="Cambria Math" panose="02040503050406030204" pitchFamily="18" charset="0"/>
                          <a:ea typeface="+mn-ea"/>
                          <a:cs typeface="+mn-cs"/>
                        </a:rPr>
                        <m:t>σ</m:t>
                      </m:r>
                      <m:r>
                        <a:rPr lang="it-IT" sz="1100" b="0" i="0">
                          <a:solidFill>
                            <a:schemeClr val="tx1"/>
                          </a:solidFill>
                          <a:effectLst/>
                          <a:latin typeface="Cambria Math" panose="02040503050406030204" pitchFamily="18" charset="0"/>
                          <a:ea typeface="+mn-ea"/>
                          <a:cs typeface="+mn-cs"/>
                        </a:rPr>
                        <m:t>′</m:t>
                      </m:r>
                    </m:e>
                    <m:sub>
                      <m:r>
                        <m:rPr>
                          <m:sty m:val="p"/>
                        </m:rPr>
                        <a:rPr lang="it-IT" sz="1100" b="0" i="0">
                          <a:solidFill>
                            <a:schemeClr val="tx1"/>
                          </a:solidFill>
                          <a:effectLst/>
                          <a:latin typeface="Cambria Math" panose="02040503050406030204" pitchFamily="18" charset="0"/>
                          <a:ea typeface="+mn-ea"/>
                          <a:cs typeface="+mn-cs"/>
                        </a:rPr>
                        <m:t>v</m:t>
                      </m:r>
                      <m:r>
                        <a:rPr lang="it-IT" sz="1100" b="0" i="0">
                          <a:solidFill>
                            <a:schemeClr val="tx1"/>
                          </a:solidFill>
                          <a:effectLst/>
                          <a:latin typeface="Cambria Math" panose="02040503050406030204" pitchFamily="18" charset="0"/>
                          <a:ea typeface="+mn-ea"/>
                          <a:cs typeface="+mn-cs"/>
                        </a:rPr>
                        <m:t>3</m:t>
                      </m:r>
                      <m:r>
                        <m:rPr>
                          <m:sty m:val="p"/>
                        </m:rPr>
                        <a:rPr lang="it-IT" sz="1100" b="0" i="0">
                          <a:solidFill>
                            <a:schemeClr val="tx1"/>
                          </a:solidFill>
                          <a:effectLst/>
                          <a:latin typeface="Cambria Math" panose="02040503050406030204" pitchFamily="18" charset="0"/>
                          <a:ea typeface="+mn-ea"/>
                          <a:cs typeface="+mn-cs"/>
                        </a:rPr>
                        <m:t>m</m:t>
                      </m:r>
                    </m:sub>
                  </m:sSub>
                  <m:r>
                    <m:rPr>
                      <m:nor/>
                    </m:rPr>
                    <a:rPr lang="it-IT" sz="1100" i="0">
                      <a:solidFill>
                        <a:schemeClr val="tx1"/>
                      </a:solidFill>
                      <a:effectLst/>
                      <a:latin typeface="+mn-lt"/>
                      <a:ea typeface="+mn-ea"/>
                      <a:cs typeface="+mn-cs"/>
                    </a:rPr>
                    <m:t>−</m:t>
                  </m:r>
                  <m:sSubSup>
                    <m:sSubSupPr>
                      <m:ctrlPr>
                        <a:rPr lang="it-IT" sz="1100" i="1">
                          <a:solidFill>
                            <a:schemeClr val="tx1"/>
                          </a:solidFill>
                          <a:effectLst/>
                          <a:latin typeface="Cambria Math" panose="02040503050406030204" pitchFamily="18" charset="0"/>
                          <a:ea typeface="+mn-ea"/>
                          <a:cs typeface="+mn-cs"/>
                        </a:rPr>
                      </m:ctrlPr>
                    </m:sSubSupPr>
                    <m:e>
                      <m:r>
                        <a:rPr lang="it-IT" sz="1100" b="0" i="0">
                          <a:solidFill>
                            <a:schemeClr val="tx1"/>
                          </a:solidFill>
                          <a:effectLst/>
                          <a:latin typeface="Cambria Math" panose="02040503050406030204" pitchFamily="18" charset="0"/>
                          <a:ea typeface="+mn-ea"/>
                          <a:cs typeface="+mn-cs"/>
                        </a:rPr>
                        <m:t> 2</m:t>
                      </m:r>
                      <m:r>
                        <m:rPr>
                          <m:sty m:val="p"/>
                        </m:rPr>
                        <a:rPr lang="it-IT" sz="1100" b="0" i="0">
                          <a:solidFill>
                            <a:schemeClr val="tx1"/>
                          </a:solidFill>
                          <a:effectLst/>
                          <a:latin typeface="Cambria Math" panose="02040503050406030204" pitchFamily="18" charset="0"/>
                          <a:ea typeface="+mn-ea"/>
                          <a:cs typeface="+mn-cs"/>
                        </a:rPr>
                        <m:t>c</m:t>
                      </m:r>
                    </m:e>
                    <m:sub>
                      <m:r>
                        <m:rPr>
                          <m:sty m:val="p"/>
                        </m:rPr>
                        <a:rPr lang="it-IT" sz="1100" b="0" i="0">
                          <a:solidFill>
                            <a:schemeClr val="tx1"/>
                          </a:solidFill>
                          <a:effectLst/>
                          <a:latin typeface="Cambria Math" panose="02040503050406030204" pitchFamily="18" charset="0"/>
                          <a:ea typeface="+mn-ea"/>
                          <a:cs typeface="+mn-cs"/>
                        </a:rPr>
                        <m:t>d</m:t>
                      </m:r>
                      <m:r>
                        <a:rPr lang="it-IT" sz="1100" b="0" i="0">
                          <a:solidFill>
                            <a:schemeClr val="tx1"/>
                          </a:solidFill>
                          <a:effectLst/>
                          <a:latin typeface="Cambria Math" panose="02040503050406030204" pitchFamily="18" charset="0"/>
                          <a:ea typeface="+mn-ea"/>
                          <a:cs typeface="+mn-cs"/>
                        </a:rPr>
                        <m:t>,</m:t>
                      </m:r>
                      <m:r>
                        <m:rPr>
                          <m:sty m:val="p"/>
                        </m:rPr>
                        <a:rPr lang="it-IT" sz="1100" b="0" i="0">
                          <a:solidFill>
                            <a:schemeClr val="tx1"/>
                          </a:solidFill>
                          <a:effectLst/>
                          <a:latin typeface="Cambria Math" panose="02040503050406030204" pitchFamily="18" charset="0"/>
                          <a:ea typeface="+mn-ea"/>
                          <a:cs typeface="+mn-cs"/>
                        </a:rPr>
                        <m:t>B</m:t>
                      </m:r>
                    </m:sub>
                    <m:sup>
                      <m:r>
                        <a:rPr lang="it-IT" sz="1100" b="0" i="0">
                          <a:solidFill>
                            <a:schemeClr val="tx1"/>
                          </a:solidFill>
                          <a:effectLst/>
                          <a:latin typeface="Cambria Math" panose="02040503050406030204" pitchFamily="18" charset="0"/>
                          <a:ea typeface="+mn-ea"/>
                          <a:cs typeface="+mn-cs"/>
                        </a:rPr>
                        <m:t>′</m:t>
                      </m:r>
                    </m:sup>
                  </m:sSubSup>
                  <m:r>
                    <a:rPr lang="it-IT" sz="1100" i="0">
                      <a:solidFill>
                        <a:schemeClr val="tx1"/>
                      </a:solidFill>
                      <a:effectLst/>
                      <a:latin typeface="Cambria Math" panose="02040503050406030204" pitchFamily="18" charset="0"/>
                      <a:ea typeface="+mn-ea"/>
                      <a:cs typeface="+mn-cs"/>
                    </a:rPr>
                    <m:t>∙</m:t>
                  </m:r>
                  <m:rad>
                    <m:radPr>
                      <m:degHide m:val="on"/>
                      <m:ctrlPr>
                        <a:rPr lang="it-IT" sz="1100" i="1">
                          <a:solidFill>
                            <a:schemeClr val="tx1"/>
                          </a:solidFill>
                          <a:effectLst/>
                          <a:latin typeface="Cambria Math" panose="02040503050406030204" pitchFamily="18" charset="0"/>
                          <a:ea typeface="+mn-ea"/>
                          <a:cs typeface="+mn-cs"/>
                        </a:rPr>
                      </m:ctrlPr>
                    </m:radPr>
                    <m:deg/>
                    <m:e>
                      <m:sSub>
                        <m:sSubPr>
                          <m:ctrlPr>
                            <a:rPr lang="it-IT" sz="1100" b="0" i="1">
                              <a:solidFill>
                                <a:schemeClr val="tx1"/>
                              </a:solidFill>
                              <a:effectLst/>
                              <a:latin typeface="Cambria Math" panose="02040503050406030204" pitchFamily="18" charset="0"/>
                              <a:ea typeface="+mn-ea"/>
                              <a:cs typeface="+mn-cs"/>
                            </a:rPr>
                          </m:ctrlPr>
                        </m:sSubPr>
                        <m:e>
                          <m:r>
                            <m:rPr>
                              <m:sty m:val="p"/>
                            </m:rPr>
                            <a:rPr lang="it-IT" sz="1100" b="0" i="0">
                              <a:solidFill>
                                <a:schemeClr val="tx1"/>
                              </a:solidFill>
                              <a:effectLst/>
                              <a:latin typeface="Cambria Math" panose="02040503050406030204" pitchFamily="18" charset="0"/>
                              <a:ea typeface="+mn-ea"/>
                              <a:cs typeface="+mn-cs"/>
                            </a:rPr>
                            <m:t>K</m:t>
                          </m:r>
                        </m:e>
                        <m:sub>
                          <m:r>
                            <m:rPr>
                              <m:sty m:val="p"/>
                            </m:rPr>
                            <a:rPr lang="it-IT" sz="1100" b="0" i="0">
                              <a:solidFill>
                                <a:schemeClr val="tx1"/>
                              </a:solidFill>
                              <a:effectLst/>
                              <a:latin typeface="Cambria Math" panose="02040503050406030204" pitchFamily="18" charset="0"/>
                              <a:ea typeface="+mn-ea"/>
                              <a:cs typeface="+mn-cs"/>
                            </a:rPr>
                            <m:t>Ad</m:t>
                          </m:r>
                          <m:r>
                            <a:rPr lang="it-IT" sz="1100" b="0" i="0">
                              <a:solidFill>
                                <a:schemeClr val="tx1"/>
                              </a:solidFill>
                              <a:effectLst/>
                              <a:latin typeface="Cambria Math" panose="02040503050406030204" pitchFamily="18" charset="0"/>
                              <a:ea typeface="+mn-ea"/>
                              <a:cs typeface="+mn-cs"/>
                            </a:rPr>
                            <m:t>,</m:t>
                          </m:r>
                          <m:r>
                            <m:rPr>
                              <m:sty m:val="p"/>
                            </m:rPr>
                            <a:rPr lang="it-IT" sz="1100" b="0" i="0">
                              <a:solidFill>
                                <a:schemeClr val="tx1"/>
                              </a:solidFill>
                              <a:effectLst/>
                              <a:latin typeface="Cambria Math" panose="02040503050406030204" pitchFamily="18" charset="0"/>
                              <a:ea typeface="+mn-ea"/>
                              <a:cs typeface="+mn-cs"/>
                            </a:rPr>
                            <m:t>B</m:t>
                          </m:r>
                        </m:sub>
                      </m:sSub>
                    </m:e>
                  </m:rad>
                  <m:r>
                    <a:rPr lang="it-IT" sz="1100" b="0" i="1">
                      <a:solidFill>
                        <a:schemeClr val="tx1"/>
                      </a:solidFill>
                      <a:effectLst/>
                      <a:latin typeface="Cambria Math" panose="02040503050406030204" pitchFamily="18" charset="0"/>
                      <a:ea typeface="+mn-ea"/>
                      <a:cs typeface="+mn-cs"/>
                    </a:rPr>
                    <m:t>)</m:t>
                  </m:r>
                </m:oMath>
              </a14:m>
              <a:r>
                <a:rPr lang="it-IT" sz="1100" i="0"/>
                <a:t> =</a:t>
              </a:r>
            </a:p>
          </xdr:txBody>
        </xdr:sp>
      </mc:Choice>
      <mc:Fallback xmlns="">
        <xdr:sp macro="" textlink="">
          <xdr:nvSpPr>
            <xdr:cNvPr id="110" name="CasellaDiTesto 109"/>
            <xdr:cNvSpPr txBox="1"/>
          </xdr:nvSpPr>
          <xdr:spPr>
            <a:xfrm>
              <a:off x="600075" y="46748700"/>
              <a:ext cx="4025397" cy="2049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lang="it-IT" sz="1100" b="0" i="0">
                  <a:latin typeface="Cambria Math" panose="02040503050406030204" pitchFamily="18" charset="0"/>
                </a:rPr>
                <a:t>Z=H_d</a:t>
              </a:r>
              <a:r>
                <a:rPr lang="it-IT" sz="1100" b="0" i="0">
                  <a:latin typeface="Cambria Math" panose="02040503050406030204" pitchFamily="18" charset="0"/>
                  <a:ea typeface="Cambria Math" panose="02040503050406030204" pitchFamily="18" charset="0"/>
                </a:rPr>
                <a:t>   </a:t>
              </a:r>
              <a:r>
                <a:rPr lang="it-IT" sz="1100" b="0" i="0">
                  <a:solidFill>
                    <a:schemeClr val="tx1"/>
                  </a:solidFill>
                  <a:effectLst/>
                  <a:latin typeface="Cambria Math" panose="02040503050406030204" pitchFamily="18" charset="0"/>
                  <a:ea typeface="+mn-ea"/>
                  <a:cs typeface="+mn-cs"/>
                </a:rPr>
                <a:t>〖                         σ′〗_h3m=〖γ_G1∙(K_(Ad,B)∙</a:t>
              </a:r>
              <a:r>
                <a:rPr lang="el-GR" sz="1100" b="0" i="0">
                  <a:solidFill>
                    <a:schemeClr val="tx1"/>
                  </a:solidFill>
                  <a:effectLst/>
                  <a:latin typeface="Cambria Math" panose="02040503050406030204" pitchFamily="18" charset="0"/>
                  <a:ea typeface="+mn-ea"/>
                  <a:cs typeface="+mn-cs"/>
                </a:rPr>
                <a:t>σ</a:t>
              </a:r>
              <a:r>
                <a:rPr lang="it-IT" sz="1100" b="0" i="0">
                  <a:solidFill>
                    <a:schemeClr val="tx1"/>
                  </a:solidFill>
                  <a:effectLst/>
                  <a:latin typeface="Cambria Math" panose="02040503050406030204" pitchFamily="18" charset="0"/>
                  <a:ea typeface="+mn-ea"/>
                  <a:cs typeface="+mn-cs"/>
                </a:rPr>
                <a:t>′〗_v3m</a:t>
              </a:r>
              <a:r>
                <a:rPr lang="it-IT" sz="1100" b="0" i="0">
                  <a:solidFill>
                    <a:schemeClr val="tx1"/>
                  </a:solidFill>
                  <a:effectLst/>
                  <a:latin typeface="+mn-lt"/>
                  <a:ea typeface="+mn-ea"/>
                  <a:cs typeface="+mn-cs"/>
                </a:rPr>
                <a:t> </a:t>
              </a:r>
              <a:r>
                <a:rPr lang="it-IT" sz="1100" b="0" i="0">
                  <a:solidFill>
                    <a:schemeClr val="tx1"/>
                  </a:solidFill>
                  <a:effectLst/>
                  <a:latin typeface="Cambria Math" panose="02040503050406030204" pitchFamily="18" charset="0"/>
                  <a:ea typeface="+mn-ea"/>
                  <a:cs typeface="+mn-cs"/>
                </a:rPr>
                <a:t>"</a:t>
              </a:r>
              <a:r>
                <a:rPr lang="it-IT" sz="1100" i="0">
                  <a:solidFill>
                    <a:schemeClr val="tx1"/>
                  </a:solidFill>
                  <a:effectLst/>
                  <a:latin typeface="Cambria Math" panose="02040503050406030204" pitchFamily="18" charset="0"/>
                  <a:ea typeface="+mn-ea"/>
                  <a:cs typeface="+mn-cs"/>
                </a:rPr>
                <a:t>−" 〖</a:t>
              </a:r>
              <a:r>
                <a:rPr lang="it-IT" sz="1100" b="0" i="0">
                  <a:solidFill>
                    <a:schemeClr val="tx1"/>
                  </a:solidFill>
                  <a:effectLst/>
                  <a:latin typeface="Cambria Math" panose="02040503050406030204" pitchFamily="18" charset="0"/>
                  <a:ea typeface="+mn-ea"/>
                  <a:cs typeface="+mn-cs"/>
                </a:rPr>
                <a:t> 2c〗_(d,B)^′</a:t>
              </a:r>
              <a:r>
                <a:rPr lang="it-IT" sz="1100" i="0">
                  <a:solidFill>
                    <a:schemeClr val="tx1"/>
                  </a:solidFill>
                  <a:effectLst/>
                  <a:latin typeface="Cambria Math" panose="02040503050406030204" pitchFamily="18" charset="0"/>
                  <a:ea typeface="+mn-ea"/>
                  <a:cs typeface="+mn-cs"/>
                </a:rPr>
                <a:t>∙√(</a:t>
              </a:r>
              <a:r>
                <a:rPr lang="it-IT" sz="1100" b="0" i="0">
                  <a:solidFill>
                    <a:schemeClr val="tx1"/>
                  </a:solidFill>
                  <a:effectLst/>
                  <a:latin typeface="Cambria Math" panose="02040503050406030204" pitchFamily="18" charset="0"/>
                  <a:ea typeface="+mn-ea"/>
                  <a:cs typeface="+mn-cs"/>
                </a:rPr>
                <a:t>K_(Ad,B) ))</a:t>
              </a:r>
              <a:r>
                <a:rPr lang="it-IT" sz="1100" i="0"/>
                <a:t> =</a:t>
              </a:r>
            </a:p>
          </xdr:txBody>
        </xdr:sp>
      </mc:Fallback>
    </mc:AlternateContent>
    <xdr:clientData/>
  </xdr:oneCellAnchor>
  <xdr:oneCellAnchor>
    <xdr:from>
      <xdr:col>1</xdr:col>
      <xdr:colOff>0</xdr:colOff>
      <xdr:row>275</xdr:row>
      <xdr:rowOff>9525</xdr:rowOff>
    </xdr:from>
    <xdr:ext cx="3960636" cy="204993"/>
    <mc:AlternateContent xmlns:mc="http://schemas.openxmlformats.org/markup-compatibility/2006" xmlns:a14="http://schemas.microsoft.com/office/drawing/2010/main">
      <mc:Choice Requires="a14">
        <xdr:sp macro="" textlink="">
          <xdr:nvSpPr>
            <xdr:cNvPr id="111" name="CasellaDiTesto 110"/>
            <xdr:cNvSpPr txBox="1"/>
          </xdr:nvSpPr>
          <xdr:spPr>
            <a:xfrm>
              <a:off x="609600" y="46558200"/>
              <a:ext cx="3960636" cy="2049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14:m>
                <m:oMath xmlns:m="http://schemas.openxmlformats.org/officeDocument/2006/math">
                  <m:r>
                    <m:rPr>
                      <m:sty m:val="p"/>
                    </m:rPr>
                    <a:rPr lang="it-IT" sz="1100" b="0" i="0">
                      <a:latin typeface="Cambria Math" panose="02040503050406030204" pitchFamily="18" charset="0"/>
                    </a:rPr>
                    <m:t>Z</m:t>
                  </m:r>
                  <m:r>
                    <a:rPr lang="it-IT" sz="1100" b="0" i="0">
                      <a:latin typeface="Cambria Math" panose="02040503050406030204" pitchFamily="18" charset="0"/>
                    </a:rPr>
                    <m:t>=</m:t>
                  </m:r>
                  <m:sSub>
                    <m:sSubPr>
                      <m:ctrlPr>
                        <a:rPr lang="it-IT" sz="1100" b="0" i="1">
                          <a:latin typeface="Cambria Math" panose="02040503050406030204" pitchFamily="18" charset="0"/>
                          <a:ea typeface="Cambria Math" panose="02040503050406030204" pitchFamily="18" charset="0"/>
                        </a:rPr>
                      </m:ctrlPr>
                    </m:sSubPr>
                    <m:e>
                      <m:r>
                        <m:rPr>
                          <m:sty m:val="p"/>
                        </m:rPr>
                        <a:rPr lang="it-IT" sz="1100" b="0" i="0">
                          <a:latin typeface="Cambria Math" panose="02040503050406030204" pitchFamily="18" charset="0"/>
                          <a:ea typeface="Cambria Math" panose="02040503050406030204" pitchFamily="18" charset="0"/>
                        </a:rPr>
                        <m:t>H</m:t>
                      </m:r>
                    </m:e>
                    <m:sub>
                      <m:r>
                        <m:rPr>
                          <m:sty m:val="p"/>
                        </m:rPr>
                        <a:rPr lang="it-IT" sz="1100" b="0" i="0">
                          <a:latin typeface="Cambria Math" panose="02040503050406030204" pitchFamily="18" charset="0"/>
                          <a:ea typeface="Cambria Math" panose="02040503050406030204" pitchFamily="18" charset="0"/>
                        </a:rPr>
                        <m:t>A</m:t>
                      </m:r>
                    </m:sub>
                  </m:sSub>
                  <m:r>
                    <a:rPr lang="it-IT" sz="1100" b="0" i="0">
                      <a:latin typeface="Cambria Math" panose="02040503050406030204" pitchFamily="18" charset="0"/>
                      <a:ea typeface="Cambria Math" panose="02040503050406030204" pitchFamily="18" charset="0"/>
                    </a:rPr>
                    <m:t>  </m:t>
                  </m:r>
                  <m:sSub>
                    <m:sSubPr>
                      <m:ctrlPr>
                        <a:rPr lang="it-IT" sz="1100" b="0" i="1">
                          <a:solidFill>
                            <a:schemeClr val="tx1"/>
                          </a:solidFill>
                          <a:effectLst/>
                          <a:latin typeface="Cambria Math" panose="02040503050406030204" pitchFamily="18" charset="0"/>
                          <a:ea typeface="+mn-ea"/>
                          <a:cs typeface="+mn-cs"/>
                        </a:rPr>
                      </m:ctrlPr>
                    </m:sSubPr>
                    <m:e>
                      <m:r>
                        <a:rPr lang="it-IT" sz="1100" b="0" i="0">
                          <a:solidFill>
                            <a:schemeClr val="tx1"/>
                          </a:solidFill>
                          <a:effectLst/>
                          <a:latin typeface="Cambria Math" panose="02040503050406030204" pitchFamily="18" charset="0"/>
                          <a:ea typeface="+mn-ea"/>
                          <a:cs typeface="+mn-cs"/>
                        </a:rPr>
                        <m:t>                         </m:t>
                      </m:r>
                      <m:r>
                        <m:rPr>
                          <m:sty m:val="p"/>
                        </m:rPr>
                        <a:rPr lang="it-IT" sz="1100" b="0" i="0">
                          <a:solidFill>
                            <a:schemeClr val="tx1"/>
                          </a:solidFill>
                          <a:effectLst/>
                          <a:latin typeface="Cambria Math" panose="02040503050406030204" pitchFamily="18" charset="0"/>
                          <a:ea typeface="+mn-ea"/>
                          <a:cs typeface="+mn-cs"/>
                        </a:rPr>
                        <m:t>σ</m:t>
                      </m:r>
                      <m:r>
                        <a:rPr lang="it-IT" sz="1100" b="0" i="0">
                          <a:solidFill>
                            <a:schemeClr val="tx1"/>
                          </a:solidFill>
                          <a:effectLst/>
                          <a:latin typeface="Cambria Math" panose="02040503050406030204" pitchFamily="18" charset="0"/>
                          <a:ea typeface="+mn-ea"/>
                          <a:cs typeface="+mn-cs"/>
                        </a:rPr>
                        <m:t>′</m:t>
                      </m:r>
                    </m:e>
                    <m:sub>
                      <m:r>
                        <m:rPr>
                          <m:sty m:val="p"/>
                        </m:rPr>
                        <a:rPr lang="it-IT" sz="1100" b="0" i="0">
                          <a:solidFill>
                            <a:schemeClr val="tx1"/>
                          </a:solidFill>
                          <a:effectLst/>
                          <a:latin typeface="Cambria Math" panose="02040503050406030204" pitchFamily="18" charset="0"/>
                          <a:ea typeface="+mn-ea"/>
                          <a:cs typeface="+mn-cs"/>
                        </a:rPr>
                        <m:t>h</m:t>
                      </m:r>
                      <m:r>
                        <a:rPr lang="it-IT" sz="1100" b="0" i="0">
                          <a:solidFill>
                            <a:schemeClr val="tx1"/>
                          </a:solidFill>
                          <a:effectLst/>
                          <a:latin typeface="Cambria Math" panose="02040503050406030204" pitchFamily="18" charset="0"/>
                          <a:ea typeface="+mn-ea"/>
                          <a:cs typeface="+mn-cs"/>
                        </a:rPr>
                        <m:t>2</m:t>
                      </m:r>
                      <m:r>
                        <m:rPr>
                          <m:sty m:val="p"/>
                        </m:rPr>
                        <a:rPr lang="it-IT" sz="1100" b="0" i="0">
                          <a:solidFill>
                            <a:schemeClr val="tx1"/>
                          </a:solidFill>
                          <a:effectLst/>
                          <a:latin typeface="Cambria Math" panose="02040503050406030204" pitchFamily="18" charset="0"/>
                          <a:ea typeface="+mn-ea"/>
                          <a:cs typeface="+mn-cs"/>
                        </a:rPr>
                        <m:t>inf</m:t>
                      </m:r>
                    </m:sub>
                  </m:sSub>
                  <m:r>
                    <a:rPr lang="it-IT" sz="1100" b="0" i="0">
                      <a:solidFill>
                        <a:schemeClr val="tx1"/>
                      </a:solidFill>
                      <a:effectLst/>
                      <a:latin typeface="Cambria Math" panose="02040503050406030204" pitchFamily="18" charset="0"/>
                      <a:ea typeface="+mn-ea"/>
                      <a:cs typeface="+mn-cs"/>
                    </a:rPr>
                    <m:t>=</m:t>
                  </m:r>
                  <m:sSub>
                    <m:sSubPr>
                      <m:ctrlPr>
                        <a:rPr lang="it-IT" sz="1100" b="0" i="1">
                          <a:solidFill>
                            <a:schemeClr val="tx1"/>
                          </a:solidFill>
                          <a:effectLst/>
                          <a:latin typeface="Cambria Math" panose="02040503050406030204" pitchFamily="18" charset="0"/>
                          <a:ea typeface="+mn-ea"/>
                          <a:cs typeface="+mn-cs"/>
                        </a:rPr>
                      </m:ctrlPr>
                    </m:sSubPr>
                    <m:e>
                      <m:sSub>
                        <m:sSubPr>
                          <m:ctrlPr>
                            <a:rPr lang="it-IT" sz="1100" b="0" i="1">
                              <a:solidFill>
                                <a:schemeClr val="tx1"/>
                              </a:solidFill>
                              <a:effectLst/>
                              <a:latin typeface="Cambria Math" panose="02040503050406030204" pitchFamily="18" charset="0"/>
                              <a:ea typeface="+mn-ea"/>
                              <a:cs typeface="+mn-cs"/>
                            </a:rPr>
                          </m:ctrlPr>
                        </m:sSubPr>
                        <m:e>
                          <m:sSub>
                            <m:sSubPr>
                              <m:ctrlPr>
                                <a:rPr lang="it-IT" sz="1100" b="0" i="1">
                                  <a:solidFill>
                                    <a:schemeClr val="tx1"/>
                                  </a:solidFill>
                                  <a:effectLst/>
                                  <a:latin typeface="Cambria Math" panose="02040503050406030204" pitchFamily="18" charset="0"/>
                                  <a:ea typeface="+mn-ea"/>
                                  <a:cs typeface="+mn-cs"/>
                                </a:rPr>
                              </m:ctrlPr>
                            </m:sSubPr>
                            <m:e>
                              <m:r>
                                <m:rPr>
                                  <m:sty m:val="p"/>
                                </m:rPr>
                                <a:rPr lang="it-IT" sz="1100" b="0" i="0">
                                  <a:solidFill>
                                    <a:schemeClr val="tx1"/>
                                  </a:solidFill>
                                  <a:effectLst/>
                                  <a:latin typeface="Cambria Math" panose="02040503050406030204" pitchFamily="18" charset="0"/>
                                  <a:ea typeface="+mn-ea"/>
                                  <a:cs typeface="+mn-cs"/>
                                </a:rPr>
                                <m:t>γ</m:t>
                              </m:r>
                            </m:e>
                            <m:sub>
                              <m:r>
                                <m:rPr>
                                  <m:sty m:val="p"/>
                                </m:rPr>
                                <a:rPr lang="it-IT" sz="1100" b="0" i="0">
                                  <a:solidFill>
                                    <a:schemeClr val="tx1"/>
                                  </a:solidFill>
                                  <a:effectLst/>
                                  <a:latin typeface="Cambria Math" panose="02040503050406030204" pitchFamily="18" charset="0"/>
                                  <a:ea typeface="+mn-ea"/>
                                  <a:cs typeface="+mn-cs"/>
                                </a:rPr>
                                <m:t>G</m:t>
                              </m:r>
                              <m:r>
                                <a:rPr lang="it-IT" sz="1100" b="0" i="0">
                                  <a:solidFill>
                                    <a:schemeClr val="tx1"/>
                                  </a:solidFill>
                                  <a:effectLst/>
                                  <a:latin typeface="Cambria Math" panose="02040503050406030204" pitchFamily="18" charset="0"/>
                                  <a:ea typeface="+mn-ea"/>
                                  <a:cs typeface="+mn-cs"/>
                                </a:rPr>
                                <m:t>1</m:t>
                              </m:r>
                            </m:sub>
                          </m:sSub>
                          <m:r>
                            <a:rPr lang="it-IT" sz="1100" b="0" i="0">
                              <a:solidFill>
                                <a:schemeClr val="tx1"/>
                              </a:solidFill>
                              <a:effectLst/>
                              <a:latin typeface="Cambria Math" panose="02040503050406030204" pitchFamily="18" charset="0"/>
                              <a:ea typeface="+mn-ea"/>
                              <a:cs typeface="+mn-cs"/>
                            </a:rPr>
                            <m:t>∙(</m:t>
                          </m:r>
                          <m:r>
                            <m:rPr>
                              <m:sty m:val="p"/>
                            </m:rPr>
                            <a:rPr lang="it-IT" sz="1100" b="0" i="0">
                              <a:solidFill>
                                <a:schemeClr val="tx1"/>
                              </a:solidFill>
                              <a:effectLst/>
                              <a:latin typeface="Cambria Math" panose="02040503050406030204" pitchFamily="18" charset="0"/>
                              <a:ea typeface="+mn-ea"/>
                              <a:cs typeface="+mn-cs"/>
                            </a:rPr>
                            <m:t>K</m:t>
                          </m:r>
                        </m:e>
                        <m:sub>
                          <m:r>
                            <m:rPr>
                              <m:sty m:val="p"/>
                            </m:rPr>
                            <a:rPr lang="it-IT" sz="1100" b="0" i="0">
                              <a:solidFill>
                                <a:schemeClr val="tx1"/>
                              </a:solidFill>
                              <a:effectLst/>
                              <a:latin typeface="Cambria Math" panose="02040503050406030204" pitchFamily="18" charset="0"/>
                              <a:ea typeface="+mn-ea"/>
                              <a:cs typeface="+mn-cs"/>
                            </a:rPr>
                            <m:t>Ad</m:t>
                          </m:r>
                          <m:r>
                            <a:rPr lang="it-IT" sz="1100" b="0" i="0">
                              <a:solidFill>
                                <a:schemeClr val="tx1"/>
                              </a:solidFill>
                              <a:effectLst/>
                              <a:latin typeface="Cambria Math" panose="02040503050406030204" pitchFamily="18" charset="0"/>
                              <a:ea typeface="+mn-ea"/>
                              <a:cs typeface="+mn-cs"/>
                            </a:rPr>
                            <m:t>,</m:t>
                          </m:r>
                          <m:r>
                            <m:rPr>
                              <m:sty m:val="p"/>
                            </m:rPr>
                            <a:rPr lang="it-IT" sz="1100" b="0" i="0">
                              <a:solidFill>
                                <a:schemeClr val="tx1"/>
                              </a:solidFill>
                              <a:effectLst/>
                              <a:latin typeface="Cambria Math" panose="02040503050406030204" pitchFamily="18" charset="0"/>
                              <a:ea typeface="+mn-ea"/>
                              <a:cs typeface="+mn-cs"/>
                            </a:rPr>
                            <m:t>B</m:t>
                          </m:r>
                        </m:sub>
                      </m:sSub>
                      <m:r>
                        <a:rPr lang="it-IT" sz="1100" b="0" i="0">
                          <a:solidFill>
                            <a:schemeClr val="tx1"/>
                          </a:solidFill>
                          <a:effectLst/>
                          <a:latin typeface="Cambria Math" panose="02040503050406030204" pitchFamily="18" charset="0"/>
                          <a:ea typeface="+mn-ea"/>
                          <a:cs typeface="+mn-cs"/>
                        </a:rPr>
                        <m:t>∙</m:t>
                      </m:r>
                      <m:r>
                        <m:rPr>
                          <m:sty m:val="p"/>
                        </m:rPr>
                        <a:rPr lang="el-GR" sz="1100" b="0" i="0">
                          <a:solidFill>
                            <a:schemeClr val="tx1"/>
                          </a:solidFill>
                          <a:effectLst/>
                          <a:latin typeface="Cambria Math" panose="02040503050406030204" pitchFamily="18" charset="0"/>
                          <a:ea typeface="+mn-ea"/>
                          <a:cs typeface="+mn-cs"/>
                        </a:rPr>
                        <m:t>σ</m:t>
                      </m:r>
                      <m:r>
                        <a:rPr lang="it-IT" sz="1100" b="0" i="0">
                          <a:solidFill>
                            <a:schemeClr val="tx1"/>
                          </a:solidFill>
                          <a:effectLst/>
                          <a:latin typeface="Cambria Math" panose="02040503050406030204" pitchFamily="18" charset="0"/>
                          <a:ea typeface="+mn-ea"/>
                          <a:cs typeface="+mn-cs"/>
                        </a:rPr>
                        <m:t>′</m:t>
                      </m:r>
                    </m:e>
                    <m:sub>
                      <m:r>
                        <m:rPr>
                          <m:sty m:val="p"/>
                        </m:rPr>
                        <a:rPr lang="it-IT" sz="1100" b="0" i="0">
                          <a:solidFill>
                            <a:schemeClr val="tx1"/>
                          </a:solidFill>
                          <a:effectLst/>
                          <a:latin typeface="Cambria Math" panose="02040503050406030204" pitchFamily="18" charset="0"/>
                          <a:ea typeface="+mn-ea"/>
                          <a:cs typeface="+mn-cs"/>
                        </a:rPr>
                        <m:t>v</m:t>
                      </m:r>
                      <m:r>
                        <a:rPr lang="it-IT" sz="1100" b="0" i="0">
                          <a:solidFill>
                            <a:schemeClr val="tx1"/>
                          </a:solidFill>
                          <a:effectLst/>
                          <a:latin typeface="Cambria Math" panose="02040503050406030204" pitchFamily="18" charset="0"/>
                          <a:ea typeface="+mn-ea"/>
                          <a:cs typeface="+mn-cs"/>
                        </a:rPr>
                        <m:t>2</m:t>
                      </m:r>
                    </m:sub>
                  </m:sSub>
                </m:oMath>
              </a14:m>
              <a:r>
                <a:rPr lang="it-IT" sz="1100" i="0"/>
                <a:t>-</a:t>
              </a:r>
              <a14:m>
                <m:oMath xmlns:m="http://schemas.openxmlformats.org/officeDocument/2006/math">
                  <m:sSubSup>
                    <m:sSubSupPr>
                      <m:ctrlPr>
                        <a:rPr lang="it-IT" sz="1100" i="1">
                          <a:latin typeface="Cambria Math" panose="02040503050406030204" pitchFamily="18" charset="0"/>
                        </a:rPr>
                      </m:ctrlPr>
                    </m:sSubSupPr>
                    <m:e>
                      <m:r>
                        <a:rPr lang="it-IT" sz="1100" b="0" i="0">
                          <a:latin typeface="Cambria Math" panose="02040503050406030204" pitchFamily="18" charset="0"/>
                        </a:rPr>
                        <m:t> 2</m:t>
                      </m:r>
                      <m:r>
                        <m:rPr>
                          <m:sty m:val="p"/>
                        </m:rPr>
                        <a:rPr lang="it-IT" sz="1100" b="0" i="0">
                          <a:latin typeface="Cambria Math" panose="02040503050406030204" pitchFamily="18" charset="0"/>
                        </a:rPr>
                        <m:t>c</m:t>
                      </m:r>
                    </m:e>
                    <m:sub>
                      <m:r>
                        <m:rPr>
                          <m:sty m:val="p"/>
                        </m:rPr>
                        <a:rPr lang="it-IT" sz="1100" b="0" i="0">
                          <a:latin typeface="Cambria Math" panose="02040503050406030204" pitchFamily="18" charset="0"/>
                        </a:rPr>
                        <m:t>d</m:t>
                      </m:r>
                      <m:r>
                        <a:rPr lang="it-IT" sz="1100" b="0" i="0">
                          <a:latin typeface="Cambria Math" panose="02040503050406030204" pitchFamily="18" charset="0"/>
                        </a:rPr>
                        <m:t>,</m:t>
                      </m:r>
                      <m:r>
                        <m:rPr>
                          <m:sty m:val="p"/>
                        </m:rPr>
                        <a:rPr lang="it-IT" sz="1100" b="0" i="0">
                          <a:latin typeface="Cambria Math" panose="02040503050406030204" pitchFamily="18" charset="0"/>
                        </a:rPr>
                        <m:t>B</m:t>
                      </m:r>
                    </m:sub>
                    <m:sup>
                      <m:r>
                        <a:rPr lang="it-IT" sz="1100" b="0" i="0">
                          <a:latin typeface="Cambria Math" panose="02040503050406030204" pitchFamily="18" charset="0"/>
                        </a:rPr>
                        <m:t>′</m:t>
                      </m:r>
                    </m:sup>
                  </m:sSubSup>
                  <m:r>
                    <a:rPr lang="it-IT" sz="1100" i="0">
                      <a:latin typeface="Cambria Math" panose="02040503050406030204" pitchFamily="18" charset="0"/>
                      <a:ea typeface="Cambria Math" panose="02040503050406030204" pitchFamily="18" charset="0"/>
                    </a:rPr>
                    <m:t>∙</m:t>
                  </m:r>
                  <m:rad>
                    <m:radPr>
                      <m:degHide m:val="on"/>
                      <m:ctrlPr>
                        <a:rPr lang="it-IT" sz="1100" i="1">
                          <a:latin typeface="Cambria Math" panose="02040503050406030204" pitchFamily="18" charset="0"/>
                          <a:ea typeface="Cambria Math" panose="02040503050406030204" pitchFamily="18" charset="0"/>
                        </a:rPr>
                      </m:ctrlPr>
                    </m:radPr>
                    <m:deg/>
                    <m:e>
                      <m:sSub>
                        <m:sSubPr>
                          <m:ctrlPr>
                            <a:rPr lang="it-IT" sz="1100" b="0" i="1">
                              <a:solidFill>
                                <a:schemeClr val="tx1"/>
                              </a:solidFill>
                              <a:effectLst/>
                              <a:latin typeface="Cambria Math" panose="02040503050406030204" pitchFamily="18" charset="0"/>
                              <a:ea typeface="+mn-ea"/>
                              <a:cs typeface="+mn-cs"/>
                            </a:rPr>
                          </m:ctrlPr>
                        </m:sSubPr>
                        <m:e>
                          <m:r>
                            <m:rPr>
                              <m:sty m:val="p"/>
                            </m:rPr>
                            <a:rPr lang="it-IT" sz="1100" b="0" i="0">
                              <a:solidFill>
                                <a:schemeClr val="tx1"/>
                              </a:solidFill>
                              <a:effectLst/>
                              <a:latin typeface="Cambria Math" panose="02040503050406030204" pitchFamily="18" charset="0"/>
                              <a:ea typeface="+mn-ea"/>
                              <a:cs typeface="+mn-cs"/>
                            </a:rPr>
                            <m:t>K</m:t>
                          </m:r>
                        </m:e>
                        <m:sub>
                          <m:r>
                            <m:rPr>
                              <m:sty m:val="p"/>
                            </m:rPr>
                            <a:rPr lang="it-IT" sz="1100" b="0" i="0">
                              <a:solidFill>
                                <a:schemeClr val="tx1"/>
                              </a:solidFill>
                              <a:effectLst/>
                              <a:latin typeface="Cambria Math" panose="02040503050406030204" pitchFamily="18" charset="0"/>
                              <a:ea typeface="+mn-ea"/>
                              <a:cs typeface="+mn-cs"/>
                            </a:rPr>
                            <m:t>Ad</m:t>
                          </m:r>
                          <m:r>
                            <a:rPr lang="it-IT" sz="1100" b="0" i="0">
                              <a:solidFill>
                                <a:schemeClr val="tx1"/>
                              </a:solidFill>
                              <a:effectLst/>
                              <a:latin typeface="Cambria Math" panose="02040503050406030204" pitchFamily="18" charset="0"/>
                              <a:ea typeface="+mn-ea"/>
                              <a:cs typeface="+mn-cs"/>
                            </a:rPr>
                            <m:t>,</m:t>
                          </m:r>
                          <m:r>
                            <m:rPr>
                              <m:sty m:val="p"/>
                            </m:rPr>
                            <a:rPr lang="it-IT" sz="1100" b="0" i="0">
                              <a:solidFill>
                                <a:schemeClr val="tx1"/>
                              </a:solidFill>
                              <a:effectLst/>
                              <a:latin typeface="Cambria Math" panose="02040503050406030204" pitchFamily="18" charset="0"/>
                              <a:ea typeface="+mn-ea"/>
                              <a:cs typeface="+mn-cs"/>
                            </a:rPr>
                            <m:t>B</m:t>
                          </m:r>
                        </m:sub>
                      </m:sSub>
                    </m:e>
                  </m:rad>
                  <m:r>
                    <a:rPr lang="it-IT" sz="1100" b="0" i="0">
                      <a:latin typeface="Cambria Math" panose="02040503050406030204" pitchFamily="18" charset="0"/>
                      <a:ea typeface="Cambria Math" panose="02040503050406030204" pitchFamily="18" charset="0"/>
                    </a:rPr>
                    <m:t>)=</m:t>
                  </m:r>
                </m:oMath>
              </a14:m>
              <a:endParaRPr lang="it-IT" sz="1100" i="0"/>
            </a:p>
          </xdr:txBody>
        </xdr:sp>
      </mc:Choice>
      <mc:Fallback xmlns="">
        <xdr:sp macro="" textlink="">
          <xdr:nvSpPr>
            <xdr:cNvPr id="111" name="CasellaDiTesto 110"/>
            <xdr:cNvSpPr txBox="1"/>
          </xdr:nvSpPr>
          <xdr:spPr>
            <a:xfrm>
              <a:off x="609600" y="46558200"/>
              <a:ext cx="3960636" cy="2049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r>
                <a:rPr lang="it-IT" sz="1100" b="0" i="0">
                  <a:latin typeface="Cambria Math" panose="02040503050406030204" pitchFamily="18" charset="0"/>
                </a:rPr>
                <a:t>Z=</a:t>
              </a:r>
              <a:r>
                <a:rPr lang="it-IT" sz="1100" b="0" i="0">
                  <a:latin typeface="Cambria Math" panose="02040503050406030204" pitchFamily="18" charset="0"/>
                  <a:ea typeface="Cambria Math" panose="02040503050406030204" pitchFamily="18" charset="0"/>
                </a:rPr>
                <a:t>H_A   </a:t>
              </a:r>
              <a:r>
                <a:rPr lang="it-IT" sz="1100" b="0" i="0">
                  <a:solidFill>
                    <a:schemeClr val="tx1"/>
                  </a:solidFill>
                  <a:effectLst/>
                  <a:latin typeface="Cambria Math" panose="02040503050406030204" pitchFamily="18" charset="0"/>
                  <a:ea typeface="+mn-ea"/>
                  <a:cs typeface="+mn-cs"/>
                </a:rPr>
                <a:t>〖                         σ′〗_h2inf=〖〖γ_G1∙(K〗_(Ad,B)∙</a:t>
              </a:r>
              <a:r>
                <a:rPr lang="el-GR" sz="1100" b="0" i="0">
                  <a:solidFill>
                    <a:schemeClr val="tx1"/>
                  </a:solidFill>
                  <a:effectLst/>
                  <a:latin typeface="Cambria Math" panose="02040503050406030204" pitchFamily="18" charset="0"/>
                  <a:ea typeface="+mn-ea"/>
                  <a:cs typeface="+mn-cs"/>
                </a:rPr>
                <a:t>σ</a:t>
              </a:r>
              <a:r>
                <a:rPr lang="it-IT" sz="1100" b="0" i="0">
                  <a:solidFill>
                    <a:schemeClr val="tx1"/>
                  </a:solidFill>
                  <a:effectLst/>
                  <a:latin typeface="Cambria Math" panose="02040503050406030204" pitchFamily="18" charset="0"/>
                  <a:ea typeface="+mn-ea"/>
                  <a:cs typeface="+mn-cs"/>
                </a:rPr>
                <a:t>′〗_v2</a:t>
              </a:r>
              <a:r>
                <a:rPr lang="it-IT" sz="1100" i="0"/>
                <a:t>-</a:t>
              </a:r>
              <a:r>
                <a:rPr lang="it-IT" sz="1100" i="0">
                  <a:latin typeface="Cambria Math" panose="02040503050406030204" pitchFamily="18" charset="0"/>
                </a:rPr>
                <a:t>〖</a:t>
              </a:r>
              <a:r>
                <a:rPr lang="it-IT" sz="1100" b="0" i="0">
                  <a:latin typeface="Cambria Math" panose="02040503050406030204" pitchFamily="18" charset="0"/>
                </a:rPr>
                <a:t> 2c〗_(d,B)^′</a:t>
              </a:r>
              <a:r>
                <a:rPr lang="it-IT" sz="1100" i="0">
                  <a:latin typeface="Cambria Math" panose="02040503050406030204" pitchFamily="18" charset="0"/>
                  <a:ea typeface="Cambria Math" panose="02040503050406030204" pitchFamily="18" charset="0"/>
                </a:rPr>
                <a:t>∙√(</a:t>
              </a:r>
              <a:r>
                <a:rPr lang="it-IT" sz="1100" b="0" i="0">
                  <a:solidFill>
                    <a:schemeClr val="tx1"/>
                  </a:solidFill>
                  <a:effectLst/>
                  <a:latin typeface="Cambria Math" panose="02040503050406030204" pitchFamily="18" charset="0"/>
                  <a:ea typeface="+mn-ea"/>
                  <a:cs typeface="+mn-cs"/>
                </a:rPr>
                <a:t>K_(Ad,B) </a:t>
              </a:r>
              <a:r>
                <a:rPr lang="it-IT" sz="1100" b="0" i="0">
                  <a:solidFill>
                    <a:schemeClr val="tx1"/>
                  </a:solidFill>
                  <a:effectLst/>
                  <a:latin typeface="Cambria Math" panose="02040503050406030204" pitchFamily="18" charset="0"/>
                  <a:ea typeface="Cambria Math" panose="02040503050406030204" pitchFamily="18" charset="0"/>
                  <a:cs typeface="+mn-cs"/>
                </a:rPr>
                <a:t>)</a:t>
              </a:r>
              <a:r>
                <a:rPr lang="it-IT" sz="1100" b="0" i="0">
                  <a:latin typeface="Cambria Math" panose="02040503050406030204" pitchFamily="18" charset="0"/>
                  <a:ea typeface="Cambria Math" panose="02040503050406030204" pitchFamily="18" charset="0"/>
                </a:rPr>
                <a:t>)=</a:t>
              </a:r>
              <a:endParaRPr lang="it-IT" sz="1100" i="0"/>
            </a:p>
          </xdr:txBody>
        </xdr:sp>
      </mc:Fallback>
    </mc:AlternateContent>
    <xdr:clientData/>
  </xdr:oneCellAnchor>
  <xdr:oneCellAnchor>
    <xdr:from>
      <xdr:col>0</xdr:col>
      <xdr:colOff>609599</xdr:colOff>
      <xdr:row>279</xdr:row>
      <xdr:rowOff>161925</xdr:rowOff>
    </xdr:from>
    <xdr:ext cx="4124325" cy="215893"/>
    <mc:AlternateContent xmlns:mc="http://schemas.openxmlformats.org/markup-compatibility/2006" xmlns:a14="http://schemas.microsoft.com/office/drawing/2010/main">
      <mc:Choice Requires="a14">
        <xdr:sp macro="" textlink="">
          <xdr:nvSpPr>
            <xdr:cNvPr id="113" name="CasellaDiTesto 112"/>
            <xdr:cNvSpPr txBox="1"/>
          </xdr:nvSpPr>
          <xdr:spPr>
            <a:xfrm>
              <a:off x="609599" y="54521100"/>
              <a:ext cx="4124325" cy="2158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marL="0" marR="0" lvl="0" indent="0" algn="l" defTabSz="914400" eaLnBrk="1" fontAlgn="auto" latinLnBrk="0" hangingPunct="1">
                <a:lnSpc>
                  <a:spcPct val="100000"/>
                </a:lnSpc>
                <a:spcBef>
                  <a:spcPts val="0"/>
                </a:spcBef>
                <a:spcAft>
                  <a:spcPts val="0"/>
                </a:spcAft>
                <a:buClrTx/>
                <a:buSzTx/>
                <a:buFontTx/>
                <a:buNone/>
                <a:tabLst/>
                <a:defRPr/>
              </a:pPr>
              <a14:m>
                <m:oMath xmlns:m="http://schemas.openxmlformats.org/officeDocument/2006/math">
                  <m:r>
                    <m:rPr>
                      <m:sty m:val="p"/>
                    </m:rPr>
                    <a:rPr lang="it-IT" sz="1100" b="0" i="0">
                      <a:latin typeface="Cambria Math" panose="02040503050406030204" pitchFamily="18" charset="0"/>
                    </a:rPr>
                    <m:t>Z</m:t>
                  </m:r>
                  <m:r>
                    <a:rPr lang="it-IT" sz="1100" b="0" i="0">
                      <a:latin typeface="Cambria Math" panose="02040503050406030204" pitchFamily="18" charset="0"/>
                    </a:rPr>
                    <m:t>=</m:t>
                  </m:r>
                  <m:sSub>
                    <m:sSubPr>
                      <m:ctrlPr>
                        <a:rPr lang="it-IT" sz="1100" b="0" i="1">
                          <a:latin typeface="Cambria Math" panose="02040503050406030204" pitchFamily="18" charset="0"/>
                        </a:rPr>
                      </m:ctrlPr>
                    </m:sSubPr>
                    <m:e>
                      <m:r>
                        <m:rPr>
                          <m:sty m:val="p"/>
                        </m:rPr>
                        <a:rPr lang="it-IT" sz="1100" b="0" i="0">
                          <a:latin typeface="Cambria Math" panose="02040503050406030204" pitchFamily="18" charset="0"/>
                        </a:rPr>
                        <m:t>H</m:t>
                      </m:r>
                    </m:e>
                    <m:sub>
                      <m:r>
                        <m:rPr>
                          <m:sty m:val="p"/>
                        </m:rPr>
                        <a:rPr lang="it-IT" sz="1100" b="0" i="0">
                          <a:latin typeface="Cambria Math" panose="02040503050406030204" pitchFamily="18" charset="0"/>
                        </a:rPr>
                        <m:t>d</m:t>
                      </m:r>
                    </m:sub>
                  </m:sSub>
                  <m:r>
                    <a:rPr lang="it-IT" sz="1100" b="0" i="0">
                      <a:latin typeface="Cambria Math" panose="02040503050406030204" pitchFamily="18" charset="0"/>
                      <a:ea typeface="Cambria Math" panose="02040503050406030204" pitchFamily="18" charset="0"/>
                    </a:rPr>
                    <m:t>  </m:t>
                  </m:r>
                  <m:sSub>
                    <m:sSubPr>
                      <m:ctrlPr>
                        <a:rPr lang="it-IT" sz="1100" b="0" i="1">
                          <a:solidFill>
                            <a:schemeClr val="tx1"/>
                          </a:solidFill>
                          <a:effectLst/>
                          <a:latin typeface="Cambria Math" panose="02040503050406030204" pitchFamily="18" charset="0"/>
                          <a:ea typeface="+mn-ea"/>
                          <a:cs typeface="+mn-cs"/>
                        </a:rPr>
                      </m:ctrlPr>
                    </m:sSubPr>
                    <m:e>
                      <m:r>
                        <a:rPr lang="it-IT" sz="1100" b="0" i="0">
                          <a:solidFill>
                            <a:schemeClr val="tx1"/>
                          </a:solidFill>
                          <a:effectLst/>
                          <a:latin typeface="Cambria Math" panose="02040503050406030204" pitchFamily="18" charset="0"/>
                          <a:ea typeface="+mn-ea"/>
                          <a:cs typeface="+mn-cs"/>
                        </a:rPr>
                        <m:t>                         </m:t>
                      </m:r>
                      <m:r>
                        <m:rPr>
                          <m:sty m:val="p"/>
                        </m:rPr>
                        <a:rPr lang="it-IT" sz="1100" b="0" i="0">
                          <a:solidFill>
                            <a:schemeClr val="tx1"/>
                          </a:solidFill>
                          <a:effectLst/>
                          <a:latin typeface="Cambria Math" panose="02040503050406030204" pitchFamily="18" charset="0"/>
                          <a:ea typeface="+mn-ea"/>
                          <a:cs typeface="+mn-cs"/>
                        </a:rPr>
                        <m:t>σ</m:t>
                      </m:r>
                      <m:r>
                        <a:rPr lang="it-IT" sz="1100" b="0" i="0">
                          <a:solidFill>
                            <a:schemeClr val="tx1"/>
                          </a:solidFill>
                          <a:effectLst/>
                          <a:latin typeface="Cambria Math" panose="02040503050406030204" pitchFamily="18" charset="0"/>
                          <a:ea typeface="+mn-ea"/>
                          <a:cs typeface="+mn-cs"/>
                        </a:rPr>
                        <m:t>′</m:t>
                      </m:r>
                    </m:e>
                    <m:sub>
                      <m:r>
                        <m:rPr>
                          <m:sty m:val="p"/>
                        </m:rPr>
                        <a:rPr lang="it-IT" sz="1100" b="0" i="0">
                          <a:solidFill>
                            <a:schemeClr val="tx1"/>
                          </a:solidFill>
                          <a:effectLst/>
                          <a:latin typeface="Cambria Math" panose="02040503050406030204" pitchFamily="18" charset="0"/>
                          <a:ea typeface="+mn-ea"/>
                          <a:cs typeface="+mn-cs"/>
                        </a:rPr>
                        <m:t>h</m:t>
                      </m:r>
                      <m:r>
                        <a:rPr lang="it-IT" sz="1100" b="0" i="0">
                          <a:solidFill>
                            <a:schemeClr val="tx1"/>
                          </a:solidFill>
                          <a:effectLst/>
                          <a:latin typeface="Cambria Math" panose="02040503050406030204" pitchFamily="18" charset="0"/>
                          <a:ea typeface="+mn-ea"/>
                          <a:cs typeface="+mn-cs"/>
                        </a:rPr>
                        <m:t>3</m:t>
                      </m:r>
                      <m:r>
                        <m:rPr>
                          <m:sty m:val="p"/>
                        </m:rPr>
                        <a:rPr lang="it-IT" sz="1100" b="0" i="0">
                          <a:solidFill>
                            <a:schemeClr val="tx1"/>
                          </a:solidFill>
                          <a:effectLst/>
                          <a:latin typeface="Cambria Math" panose="02040503050406030204" pitchFamily="18" charset="0"/>
                          <a:ea typeface="+mn-ea"/>
                          <a:cs typeface="+mn-cs"/>
                        </a:rPr>
                        <m:t>v</m:t>
                      </m:r>
                    </m:sub>
                  </m:sSub>
                  <m:r>
                    <a:rPr lang="it-IT" sz="1100" b="0" i="0">
                      <a:solidFill>
                        <a:schemeClr val="tx1"/>
                      </a:solidFill>
                      <a:effectLst/>
                      <a:latin typeface="Cambria Math" panose="02040503050406030204" pitchFamily="18" charset="0"/>
                      <a:ea typeface="+mn-ea"/>
                      <a:cs typeface="+mn-cs"/>
                    </a:rPr>
                    <m:t>=</m:t>
                  </m:r>
                </m:oMath>
              </a14:m>
              <a:r>
                <a:rPr lang="it-IT" sz="1100" i="0"/>
                <a:t> </a:t>
              </a:r>
              <a14:m>
                <m:oMath xmlns:m="http://schemas.openxmlformats.org/officeDocument/2006/math">
                  <m:sSubSup>
                    <m:sSubSupPr>
                      <m:ctrlPr>
                        <a:rPr lang="it-IT" sz="1100" i="1">
                          <a:solidFill>
                            <a:schemeClr val="tx1"/>
                          </a:solidFill>
                          <a:effectLst/>
                          <a:latin typeface="Cambria Math" panose="02040503050406030204" pitchFamily="18" charset="0"/>
                          <a:ea typeface="+mn-ea"/>
                          <a:cs typeface="+mn-cs"/>
                        </a:rPr>
                      </m:ctrlPr>
                    </m:sSubSupPr>
                    <m:e>
                      <m:r>
                        <a:rPr lang="it-IT" sz="1100" b="0" i="0">
                          <a:solidFill>
                            <a:schemeClr val="tx1"/>
                          </a:solidFill>
                          <a:effectLst/>
                          <a:latin typeface="Cambria Math" panose="02040503050406030204" pitchFamily="18" charset="0"/>
                          <a:ea typeface="+mn-ea"/>
                          <a:cs typeface="+mn-cs"/>
                        </a:rPr>
                        <m:t> 2</m:t>
                      </m:r>
                      <m:r>
                        <m:rPr>
                          <m:sty m:val="p"/>
                        </m:rPr>
                        <a:rPr lang="it-IT" sz="1100" b="0" i="0">
                          <a:solidFill>
                            <a:schemeClr val="tx1"/>
                          </a:solidFill>
                          <a:effectLst/>
                          <a:latin typeface="Cambria Math" panose="02040503050406030204" pitchFamily="18" charset="0"/>
                          <a:ea typeface="+mn-ea"/>
                          <a:cs typeface="+mn-cs"/>
                        </a:rPr>
                        <m:t>c</m:t>
                      </m:r>
                    </m:e>
                    <m:sub>
                      <m:r>
                        <m:rPr>
                          <m:sty m:val="p"/>
                        </m:rPr>
                        <a:rPr lang="it-IT" sz="1100" b="0" i="0">
                          <a:solidFill>
                            <a:schemeClr val="tx1"/>
                          </a:solidFill>
                          <a:effectLst/>
                          <a:latin typeface="Cambria Math" panose="02040503050406030204" pitchFamily="18" charset="0"/>
                          <a:ea typeface="+mn-ea"/>
                          <a:cs typeface="+mn-cs"/>
                        </a:rPr>
                        <m:t>d</m:t>
                      </m:r>
                      <m:r>
                        <a:rPr lang="it-IT" sz="1100" b="0" i="0">
                          <a:solidFill>
                            <a:schemeClr val="tx1"/>
                          </a:solidFill>
                          <a:effectLst/>
                          <a:latin typeface="Cambria Math" panose="02040503050406030204" pitchFamily="18" charset="0"/>
                          <a:ea typeface="+mn-ea"/>
                          <a:cs typeface="+mn-cs"/>
                        </a:rPr>
                        <m:t>,</m:t>
                      </m:r>
                      <m:r>
                        <m:rPr>
                          <m:sty m:val="p"/>
                        </m:rPr>
                        <a:rPr lang="it-IT" sz="1100" b="0" i="0">
                          <a:solidFill>
                            <a:schemeClr val="tx1"/>
                          </a:solidFill>
                          <a:effectLst/>
                          <a:latin typeface="Cambria Math" panose="02040503050406030204" pitchFamily="18" charset="0"/>
                          <a:ea typeface="+mn-ea"/>
                          <a:cs typeface="+mn-cs"/>
                        </a:rPr>
                        <m:t>B</m:t>
                      </m:r>
                    </m:sub>
                    <m:sup>
                      <m:r>
                        <a:rPr lang="it-IT" sz="1100" b="0" i="0">
                          <a:solidFill>
                            <a:schemeClr val="tx1"/>
                          </a:solidFill>
                          <a:effectLst/>
                          <a:latin typeface="Cambria Math" panose="02040503050406030204" pitchFamily="18" charset="0"/>
                          <a:ea typeface="+mn-ea"/>
                          <a:cs typeface="+mn-cs"/>
                        </a:rPr>
                        <m:t>′</m:t>
                      </m:r>
                    </m:sup>
                  </m:sSubSup>
                  <m:r>
                    <a:rPr lang="it-IT" sz="1100" i="0">
                      <a:solidFill>
                        <a:schemeClr val="tx1"/>
                      </a:solidFill>
                      <a:effectLst/>
                      <a:latin typeface="Cambria Math" panose="02040503050406030204" pitchFamily="18" charset="0"/>
                      <a:ea typeface="+mn-ea"/>
                      <a:cs typeface="+mn-cs"/>
                    </a:rPr>
                    <m:t>∙</m:t>
                  </m:r>
                  <m:rad>
                    <m:radPr>
                      <m:degHide m:val="on"/>
                      <m:ctrlPr>
                        <a:rPr lang="it-IT" sz="1100" i="1">
                          <a:solidFill>
                            <a:schemeClr val="tx1"/>
                          </a:solidFill>
                          <a:effectLst/>
                          <a:latin typeface="Cambria Math" panose="02040503050406030204" pitchFamily="18" charset="0"/>
                          <a:ea typeface="+mn-ea"/>
                          <a:cs typeface="+mn-cs"/>
                        </a:rPr>
                      </m:ctrlPr>
                    </m:radPr>
                    <m:deg/>
                    <m:e>
                      <m:sSub>
                        <m:sSubPr>
                          <m:ctrlPr>
                            <a:rPr lang="it-IT" sz="1100" b="0" i="1">
                              <a:solidFill>
                                <a:schemeClr val="tx1"/>
                              </a:solidFill>
                              <a:effectLst/>
                              <a:latin typeface="Cambria Math" panose="02040503050406030204" pitchFamily="18" charset="0"/>
                              <a:ea typeface="+mn-ea"/>
                              <a:cs typeface="+mn-cs"/>
                            </a:rPr>
                          </m:ctrlPr>
                        </m:sSubPr>
                        <m:e>
                          <m:r>
                            <m:rPr>
                              <m:sty m:val="p"/>
                            </m:rPr>
                            <a:rPr lang="it-IT" sz="1100" b="0" i="0">
                              <a:solidFill>
                                <a:schemeClr val="tx1"/>
                              </a:solidFill>
                              <a:effectLst/>
                              <a:latin typeface="Cambria Math" panose="02040503050406030204" pitchFamily="18" charset="0"/>
                              <a:ea typeface="+mn-ea"/>
                              <a:cs typeface="+mn-cs"/>
                            </a:rPr>
                            <m:t>K</m:t>
                          </m:r>
                        </m:e>
                        <m:sub>
                          <m:r>
                            <m:rPr>
                              <m:sty m:val="p"/>
                            </m:rPr>
                            <a:rPr lang="it-IT" sz="1100" b="0" i="0">
                              <a:solidFill>
                                <a:schemeClr val="tx1"/>
                              </a:solidFill>
                              <a:effectLst/>
                              <a:latin typeface="Cambria Math" panose="02040503050406030204" pitchFamily="18" charset="0"/>
                              <a:ea typeface="+mn-ea"/>
                              <a:cs typeface="+mn-cs"/>
                            </a:rPr>
                            <m:t>Pd</m:t>
                          </m:r>
                          <m:r>
                            <a:rPr lang="it-IT" sz="1100" b="0" i="0">
                              <a:solidFill>
                                <a:schemeClr val="tx1"/>
                              </a:solidFill>
                              <a:effectLst/>
                              <a:latin typeface="Cambria Math" panose="02040503050406030204" pitchFamily="18" charset="0"/>
                              <a:ea typeface="+mn-ea"/>
                              <a:cs typeface="+mn-cs"/>
                            </a:rPr>
                            <m:t>,</m:t>
                          </m:r>
                          <m:r>
                            <m:rPr>
                              <m:sty m:val="p"/>
                            </m:rPr>
                            <a:rPr lang="it-IT" sz="1100" b="0" i="0">
                              <a:solidFill>
                                <a:schemeClr val="tx1"/>
                              </a:solidFill>
                              <a:effectLst/>
                              <a:latin typeface="Cambria Math" panose="02040503050406030204" pitchFamily="18" charset="0"/>
                              <a:ea typeface="+mn-ea"/>
                              <a:cs typeface="+mn-cs"/>
                            </a:rPr>
                            <m:t>B</m:t>
                          </m:r>
                        </m:sub>
                      </m:sSub>
                    </m:e>
                  </m:rad>
                  <m:r>
                    <a:rPr lang="it-IT" sz="1100" b="0" i="1">
                      <a:solidFill>
                        <a:schemeClr val="tx1"/>
                      </a:solidFill>
                      <a:effectLst/>
                      <a:latin typeface="Cambria Math" panose="02040503050406030204" pitchFamily="18" charset="0"/>
                      <a:ea typeface="+mn-ea"/>
                      <a:cs typeface="+mn-cs"/>
                    </a:rPr>
                    <m:t>= </m:t>
                  </m:r>
                </m:oMath>
              </a14:m>
              <a:endParaRPr lang="it-IT" sz="1100" i="0"/>
            </a:p>
          </xdr:txBody>
        </xdr:sp>
      </mc:Choice>
      <mc:Fallback xmlns="">
        <xdr:sp macro="" textlink="">
          <xdr:nvSpPr>
            <xdr:cNvPr id="113" name="CasellaDiTesto 112"/>
            <xdr:cNvSpPr txBox="1"/>
          </xdr:nvSpPr>
          <xdr:spPr>
            <a:xfrm>
              <a:off x="609599" y="54521100"/>
              <a:ext cx="4124325" cy="2158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lang="it-IT" sz="1100" b="0" i="0">
                  <a:latin typeface="Cambria Math" panose="02040503050406030204" pitchFamily="18" charset="0"/>
                </a:rPr>
                <a:t>Z=H_d</a:t>
              </a:r>
              <a:r>
                <a:rPr lang="it-IT" sz="1100" b="0" i="0">
                  <a:latin typeface="Cambria Math" panose="02040503050406030204" pitchFamily="18" charset="0"/>
                  <a:ea typeface="Cambria Math" panose="02040503050406030204" pitchFamily="18" charset="0"/>
                </a:rPr>
                <a:t>   </a:t>
              </a:r>
              <a:r>
                <a:rPr lang="it-IT" sz="1100" b="0" i="0">
                  <a:solidFill>
                    <a:schemeClr val="tx1"/>
                  </a:solidFill>
                  <a:effectLst/>
                  <a:latin typeface="Cambria Math" panose="02040503050406030204" pitchFamily="18" charset="0"/>
                  <a:ea typeface="+mn-ea"/>
                  <a:cs typeface="+mn-cs"/>
                </a:rPr>
                <a:t>〖                         σ′〗_h3v=</a:t>
              </a:r>
              <a:r>
                <a:rPr lang="it-IT" sz="1100" i="0"/>
                <a:t> </a:t>
              </a:r>
              <a:r>
                <a:rPr lang="it-IT" sz="1100" i="0">
                  <a:solidFill>
                    <a:schemeClr val="tx1"/>
                  </a:solidFill>
                  <a:effectLst/>
                  <a:latin typeface="+mn-lt"/>
                  <a:ea typeface="+mn-ea"/>
                  <a:cs typeface="+mn-cs"/>
                </a:rPr>
                <a:t>〖</a:t>
              </a:r>
              <a:r>
                <a:rPr lang="it-IT" sz="1100" b="0" i="0">
                  <a:solidFill>
                    <a:schemeClr val="tx1"/>
                  </a:solidFill>
                  <a:effectLst/>
                  <a:latin typeface="+mn-lt"/>
                  <a:ea typeface="+mn-ea"/>
                  <a:cs typeface="+mn-cs"/>
                </a:rPr>
                <a:t> 2c〗_(d,B)^′</a:t>
              </a:r>
              <a:r>
                <a:rPr lang="it-IT" sz="1100" i="0">
                  <a:solidFill>
                    <a:schemeClr val="tx1"/>
                  </a:solidFill>
                  <a:effectLst/>
                  <a:latin typeface="+mn-lt"/>
                  <a:ea typeface="+mn-ea"/>
                  <a:cs typeface="+mn-cs"/>
                </a:rPr>
                <a:t>∙√(</a:t>
              </a:r>
              <a:r>
                <a:rPr lang="it-IT" sz="1100" b="0" i="0">
                  <a:solidFill>
                    <a:schemeClr val="tx1"/>
                  </a:solidFill>
                  <a:effectLst/>
                  <a:latin typeface="+mn-lt"/>
                  <a:ea typeface="+mn-ea"/>
                  <a:cs typeface="+mn-cs"/>
                </a:rPr>
                <a:t>K_(Pd,B) )= </a:t>
              </a:r>
              <a:endParaRPr lang="it-IT" sz="1100" i="0"/>
            </a:p>
          </xdr:txBody>
        </xdr:sp>
      </mc:Fallback>
    </mc:AlternateContent>
    <xdr:clientData/>
  </xdr:oneCellAnchor>
  <xdr:oneCellAnchor>
    <xdr:from>
      <xdr:col>0</xdr:col>
      <xdr:colOff>600075</xdr:colOff>
      <xdr:row>134</xdr:row>
      <xdr:rowOff>19050</xdr:rowOff>
    </xdr:from>
    <xdr:ext cx="2073260" cy="172227"/>
    <mc:AlternateContent xmlns:mc="http://schemas.openxmlformats.org/markup-compatibility/2006" xmlns:a14="http://schemas.microsoft.com/office/drawing/2010/main">
      <mc:Choice Requires="a14">
        <xdr:sp macro="" textlink="">
          <xdr:nvSpPr>
            <xdr:cNvPr id="104" name="CasellaDiTesto 103"/>
            <xdr:cNvSpPr txBox="1"/>
          </xdr:nvSpPr>
          <xdr:spPr>
            <a:xfrm>
              <a:off x="600075" y="26736675"/>
              <a:ext cx="2073260"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14:m>
                <m:oMath xmlns:m="http://schemas.openxmlformats.org/officeDocument/2006/math">
                  <m:r>
                    <m:rPr>
                      <m:sty m:val="p"/>
                    </m:rPr>
                    <a:rPr lang="it-IT" sz="1100" b="0" i="0">
                      <a:latin typeface="Cambria Math" panose="02040503050406030204" pitchFamily="18" charset="0"/>
                    </a:rPr>
                    <m:t>Z</m:t>
                  </m:r>
                  <m:r>
                    <a:rPr lang="it-IT" sz="1100" b="0" i="0">
                      <a:latin typeface="Cambria Math" panose="02040503050406030204" pitchFamily="18" charset="0"/>
                    </a:rPr>
                    <m:t>=0                             </m:t>
                  </m:r>
                  <m:sSub>
                    <m:sSubPr>
                      <m:ctrlPr>
                        <a:rPr lang="it-IT" sz="1100" b="0" i="1">
                          <a:latin typeface="Cambria Math" panose="02040503050406030204" pitchFamily="18" charset="0"/>
                        </a:rPr>
                      </m:ctrlPr>
                    </m:sSubPr>
                    <m:e>
                      <m:r>
                        <a:rPr lang="it-IT" sz="1100" b="0" i="0">
                          <a:latin typeface="Cambria Math" panose="02040503050406030204" pitchFamily="18" charset="0"/>
                        </a:rPr>
                        <m:t>   </m:t>
                      </m:r>
                      <m:r>
                        <m:rPr>
                          <m:sty m:val="p"/>
                        </m:rPr>
                        <a:rPr lang="it-IT" sz="1100" b="0" i="0">
                          <a:latin typeface="Cambria Math" panose="02040503050406030204" pitchFamily="18" charset="0"/>
                          <a:ea typeface="Cambria Math" panose="02040503050406030204" pitchFamily="18" charset="0"/>
                        </a:rPr>
                        <m:t>σ</m:t>
                      </m:r>
                    </m:e>
                    <m:sub>
                      <m:r>
                        <m:rPr>
                          <m:sty m:val="p"/>
                        </m:rPr>
                        <a:rPr lang="it-IT" sz="1100" b="0" i="0">
                          <a:latin typeface="Cambria Math" panose="02040503050406030204" pitchFamily="18" charset="0"/>
                          <a:ea typeface="Cambria Math" panose="02040503050406030204" pitchFamily="18" charset="0"/>
                        </a:rPr>
                        <m:t>h</m:t>
                      </m:r>
                      <m:r>
                        <a:rPr lang="it-IT" sz="1100" b="0" i="0">
                          <a:latin typeface="Cambria Math" panose="02040503050406030204" pitchFamily="18" charset="0"/>
                        </a:rPr>
                        <m:t>0</m:t>
                      </m:r>
                    </m:sub>
                  </m:sSub>
                  <m:r>
                    <a:rPr lang="it-IT" sz="1100" b="0" i="0">
                      <a:latin typeface="Cambria Math" panose="02040503050406030204" pitchFamily="18" charset="0"/>
                    </a:rPr>
                    <m:t>=</m:t>
                  </m:r>
                  <m:sSub>
                    <m:sSubPr>
                      <m:ctrlPr>
                        <a:rPr lang="it-IT" sz="1100" b="0" i="1">
                          <a:latin typeface="Cambria Math" panose="02040503050406030204" pitchFamily="18" charset="0"/>
                        </a:rPr>
                      </m:ctrlPr>
                    </m:sSubPr>
                    <m:e>
                      <m:r>
                        <m:rPr>
                          <m:sty m:val="p"/>
                        </m:rPr>
                        <a:rPr lang="el-GR" sz="1100" b="0" i="0">
                          <a:latin typeface="Cambria Math" panose="02040503050406030204" pitchFamily="18" charset="0"/>
                          <a:ea typeface="Cambria Math" panose="02040503050406030204" pitchFamily="18" charset="0"/>
                        </a:rPr>
                        <m:t>σ</m:t>
                      </m:r>
                      <m:r>
                        <a:rPr lang="it-IT" sz="1100" b="0" i="0">
                          <a:latin typeface="Cambria Math" panose="02040503050406030204" pitchFamily="18" charset="0"/>
                          <a:ea typeface="Cambria Math" panose="02040503050406030204" pitchFamily="18" charset="0"/>
                        </a:rPr>
                        <m:t>′</m:t>
                      </m:r>
                    </m:e>
                    <m:sub>
                      <m:r>
                        <m:rPr>
                          <m:sty m:val="p"/>
                        </m:rPr>
                        <a:rPr lang="it-IT" sz="1100" b="0" i="0">
                          <a:latin typeface="Cambria Math" panose="02040503050406030204" pitchFamily="18" charset="0"/>
                          <a:ea typeface="Cambria Math" panose="02040503050406030204" pitchFamily="18" charset="0"/>
                        </a:rPr>
                        <m:t>h</m:t>
                      </m:r>
                      <m:r>
                        <a:rPr lang="it-IT" sz="1100" b="0" i="0">
                          <a:latin typeface="Cambria Math" panose="02040503050406030204" pitchFamily="18" charset="0"/>
                        </a:rPr>
                        <m:t>0</m:t>
                      </m:r>
                    </m:sub>
                  </m:sSub>
                </m:oMath>
              </a14:m>
              <a:r>
                <a:rPr lang="it-IT" sz="1100" i="0"/>
                <a:t> =</a:t>
              </a:r>
            </a:p>
          </xdr:txBody>
        </xdr:sp>
      </mc:Choice>
      <mc:Fallback xmlns="">
        <xdr:sp macro="" textlink="">
          <xdr:nvSpPr>
            <xdr:cNvPr id="104" name="CasellaDiTesto 103"/>
            <xdr:cNvSpPr txBox="1"/>
          </xdr:nvSpPr>
          <xdr:spPr>
            <a:xfrm>
              <a:off x="600075" y="26736675"/>
              <a:ext cx="2073260"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r>
                <a:rPr lang="it-IT" sz="1100" b="0" i="0">
                  <a:latin typeface="Cambria Math" panose="02040503050406030204" pitchFamily="18" charset="0"/>
                </a:rPr>
                <a:t>Z=0                             〖   </a:t>
              </a:r>
              <a:r>
                <a:rPr lang="it-IT" sz="1100" b="0" i="0">
                  <a:latin typeface="Cambria Math" panose="02040503050406030204" pitchFamily="18" charset="0"/>
                  <a:ea typeface="Cambria Math" panose="02040503050406030204" pitchFamily="18" charset="0"/>
                </a:rPr>
                <a:t>σ〗_h</a:t>
              </a:r>
              <a:r>
                <a:rPr lang="it-IT" sz="1100" b="0" i="0">
                  <a:latin typeface="Cambria Math" panose="02040503050406030204" pitchFamily="18" charset="0"/>
                </a:rPr>
                <a:t>0=〖</a:t>
              </a:r>
              <a:r>
                <a:rPr lang="el-GR" sz="1100" b="0" i="0">
                  <a:latin typeface="Cambria Math" panose="02040503050406030204" pitchFamily="18" charset="0"/>
                  <a:ea typeface="Cambria Math" panose="02040503050406030204" pitchFamily="18" charset="0"/>
                </a:rPr>
                <a:t>σ</a:t>
              </a:r>
              <a:r>
                <a:rPr lang="it-IT" sz="1100" b="0" i="0">
                  <a:latin typeface="Cambria Math" panose="02040503050406030204" pitchFamily="18" charset="0"/>
                  <a:ea typeface="Cambria Math" panose="02040503050406030204" pitchFamily="18" charset="0"/>
                </a:rPr>
                <a:t>′〗_h</a:t>
              </a:r>
              <a:r>
                <a:rPr lang="it-IT" sz="1100" b="0" i="0">
                  <a:latin typeface="Cambria Math" panose="02040503050406030204" pitchFamily="18" charset="0"/>
                </a:rPr>
                <a:t>0</a:t>
              </a:r>
              <a:r>
                <a:rPr lang="it-IT" sz="1100" i="0"/>
                <a:t> =</a:t>
              </a:r>
            </a:p>
          </xdr:txBody>
        </xdr:sp>
      </mc:Fallback>
    </mc:AlternateContent>
    <xdr:clientData/>
  </xdr:oneCellAnchor>
  <xdr:oneCellAnchor>
    <xdr:from>
      <xdr:col>1</xdr:col>
      <xdr:colOff>0</xdr:colOff>
      <xdr:row>135</xdr:row>
      <xdr:rowOff>28575</xdr:rowOff>
    </xdr:from>
    <xdr:ext cx="2039020" cy="176972"/>
    <mc:AlternateContent xmlns:mc="http://schemas.openxmlformats.org/markup-compatibility/2006" xmlns:a14="http://schemas.microsoft.com/office/drawing/2010/main">
      <mc:Choice Requires="a14">
        <xdr:sp macro="" textlink="">
          <xdr:nvSpPr>
            <xdr:cNvPr id="114" name="CasellaDiTesto 113"/>
            <xdr:cNvSpPr txBox="1"/>
          </xdr:nvSpPr>
          <xdr:spPr>
            <a:xfrm>
              <a:off x="609600" y="26936700"/>
              <a:ext cx="2039020" cy="1769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14:m>
                <m:oMath xmlns:m="http://schemas.openxmlformats.org/officeDocument/2006/math">
                  <m:r>
                    <m:rPr>
                      <m:sty m:val="p"/>
                    </m:rPr>
                    <a:rPr lang="it-IT" sz="1100" b="0" i="0">
                      <a:latin typeface="Cambria Math" panose="02040503050406030204" pitchFamily="18" charset="0"/>
                    </a:rPr>
                    <m:t>Z</m:t>
                  </m:r>
                  <m:r>
                    <a:rPr lang="it-IT" sz="1100" b="0" i="0">
                      <a:latin typeface="Cambria Math" panose="02040503050406030204" pitchFamily="18" charset="0"/>
                    </a:rPr>
                    <m:t>=</m:t>
                  </m:r>
                  <m:sSub>
                    <m:sSubPr>
                      <m:ctrlPr>
                        <a:rPr lang="it-IT" sz="1100" b="0" i="1">
                          <a:latin typeface="Cambria Math" panose="02040503050406030204" pitchFamily="18" charset="0"/>
                          <a:ea typeface="Cambria Math" panose="02040503050406030204" pitchFamily="18" charset="0"/>
                        </a:rPr>
                      </m:ctrlPr>
                    </m:sSubPr>
                    <m:e>
                      <m:r>
                        <m:rPr>
                          <m:sty m:val="p"/>
                        </m:rPr>
                        <a:rPr lang="it-IT" sz="1100" b="0" i="0">
                          <a:latin typeface="Cambria Math" panose="02040503050406030204" pitchFamily="18" charset="0"/>
                          <a:ea typeface="Cambria Math" panose="02040503050406030204" pitchFamily="18" charset="0"/>
                        </a:rPr>
                        <m:t>Z</m:t>
                      </m:r>
                    </m:e>
                    <m:sub>
                      <m:r>
                        <m:rPr>
                          <m:sty m:val="p"/>
                        </m:rPr>
                        <a:rPr lang="it-IT" sz="1100" b="0" i="0">
                          <a:latin typeface="Cambria Math" panose="02040503050406030204" pitchFamily="18" charset="0"/>
                          <a:ea typeface="Cambria Math" panose="02040503050406030204" pitchFamily="18" charset="0"/>
                        </a:rPr>
                        <m:t>w</m:t>
                      </m:r>
                      <m:r>
                        <a:rPr lang="it-IT" sz="1100" b="0" i="0">
                          <a:latin typeface="Cambria Math" panose="02040503050406030204" pitchFamily="18" charset="0"/>
                          <a:ea typeface="Cambria Math" panose="02040503050406030204" pitchFamily="18" charset="0"/>
                        </a:rPr>
                        <m:t>,</m:t>
                      </m:r>
                      <m:r>
                        <m:rPr>
                          <m:sty m:val="p"/>
                        </m:rPr>
                        <a:rPr lang="it-IT" sz="1100" b="0" i="0">
                          <a:latin typeface="Cambria Math" panose="02040503050406030204" pitchFamily="18" charset="0"/>
                          <a:ea typeface="Cambria Math" panose="02040503050406030204" pitchFamily="18" charset="0"/>
                        </a:rPr>
                        <m:t>m</m:t>
                      </m:r>
                    </m:sub>
                  </m:sSub>
                  <m:r>
                    <a:rPr lang="it-IT" sz="1100" b="0" i="0">
                      <a:latin typeface="Cambria Math" panose="02040503050406030204" pitchFamily="18" charset="0"/>
                      <a:ea typeface="Cambria Math" panose="02040503050406030204" pitchFamily="18" charset="0"/>
                    </a:rPr>
                    <m:t>=</m:t>
                  </m:r>
                  <m:r>
                    <m:rPr>
                      <m:sty m:val="p"/>
                    </m:rPr>
                    <a:rPr lang="it-IT" sz="1100" b="0" i="0">
                      <a:latin typeface="Cambria Math" panose="02040503050406030204" pitchFamily="18" charset="0"/>
                      <a:ea typeface="Cambria Math" panose="02040503050406030204" pitchFamily="18" charset="0"/>
                    </a:rPr>
                    <m:t>a</m:t>
                  </m:r>
                  <m:r>
                    <a:rPr lang="it-IT" sz="1100" b="0" i="0">
                      <a:latin typeface="Cambria Math" panose="02040503050406030204" pitchFamily="18" charset="0"/>
                      <a:ea typeface="Cambria Math" panose="02040503050406030204" pitchFamily="18" charset="0"/>
                    </a:rPr>
                    <m:t> </m:t>
                  </m:r>
                  <m:sSub>
                    <m:sSubPr>
                      <m:ctrlPr>
                        <a:rPr lang="it-IT" sz="1100" b="0" i="1">
                          <a:solidFill>
                            <a:schemeClr val="tx1"/>
                          </a:solidFill>
                          <a:effectLst/>
                          <a:latin typeface="Cambria Math" panose="02040503050406030204" pitchFamily="18" charset="0"/>
                          <a:ea typeface="+mn-ea"/>
                          <a:cs typeface="+mn-cs"/>
                        </a:rPr>
                      </m:ctrlPr>
                    </m:sSubPr>
                    <m:e>
                      <m:r>
                        <a:rPr lang="it-IT" sz="1100" b="0" i="0">
                          <a:solidFill>
                            <a:schemeClr val="tx1"/>
                          </a:solidFill>
                          <a:effectLst/>
                          <a:latin typeface="Cambria Math" panose="02040503050406030204" pitchFamily="18" charset="0"/>
                          <a:ea typeface="+mn-ea"/>
                          <a:cs typeface="+mn-cs"/>
                        </a:rPr>
                        <m:t>               </m:t>
                      </m:r>
                      <m:r>
                        <m:rPr>
                          <m:sty m:val="p"/>
                        </m:rPr>
                        <a:rPr lang="it-IT" sz="1100" b="0" i="0">
                          <a:solidFill>
                            <a:schemeClr val="tx1"/>
                          </a:solidFill>
                          <a:effectLst/>
                          <a:latin typeface="Cambria Math" panose="02040503050406030204" pitchFamily="18" charset="0"/>
                          <a:ea typeface="+mn-ea"/>
                          <a:cs typeface="+mn-cs"/>
                        </a:rPr>
                        <m:t>σ</m:t>
                      </m:r>
                    </m:e>
                    <m:sub>
                      <m:r>
                        <m:rPr>
                          <m:sty m:val="p"/>
                        </m:rPr>
                        <a:rPr lang="it-IT" sz="1100" b="0" i="0">
                          <a:solidFill>
                            <a:schemeClr val="tx1"/>
                          </a:solidFill>
                          <a:effectLst/>
                          <a:latin typeface="Cambria Math" panose="02040503050406030204" pitchFamily="18" charset="0"/>
                          <a:ea typeface="+mn-ea"/>
                          <a:cs typeface="+mn-cs"/>
                        </a:rPr>
                        <m:t>h</m:t>
                      </m:r>
                      <m:r>
                        <a:rPr lang="it-IT" sz="1100" b="0" i="0">
                          <a:solidFill>
                            <a:schemeClr val="tx1"/>
                          </a:solidFill>
                          <a:effectLst/>
                          <a:latin typeface="Cambria Math" panose="02040503050406030204" pitchFamily="18" charset="0"/>
                          <a:ea typeface="+mn-ea"/>
                          <a:cs typeface="+mn-cs"/>
                        </a:rPr>
                        <m:t>1</m:t>
                      </m:r>
                    </m:sub>
                  </m:sSub>
                  <m:r>
                    <a:rPr lang="it-IT" sz="1100" b="0" i="0">
                      <a:solidFill>
                        <a:schemeClr val="tx1"/>
                      </a:solidFill>
                      <a:effectLst/>
                      <a:latin typeface="Cambria Math" panose="02040503050406030204" pitchFamily="18" charset="0"/>
                      <a:ea typeface="+mn-ea"/>
                      <a:cs typeface="+mn-cs"/>
                    </a:rPr>
                    <m:t>=</m:t>
                  </m:r>
                  <m:sSub>
                    <m:sSubPr>
                      <m:ctrlPr>
                        <a:rPr lang="it-IT" sz="1100" b="0" i="1">
                          <a:solidFill>
                            <a:schemeClr val="tx1"/>
                          </a:solidFill>
                          <a:effectLst/>
                          <a:latin typeface="Cambria Math" panose="02040503050406030204" pitchFamily="18" charset="0"/>
                          <a:ea typeface="+mn-ea"/>
                          <a:cs typeface="+mn-cs"/>
                        </a:rPr>
                      </m:ctrlPr>
                    </m:sSubPr>
                    <m:e>
                      <m:r>
                        <m:rPr>
                          <m:sty m:val="p"/>
                        </m:rPr>
                        <a:rPr lang="el-GR" sz="1100" b="0" i="0">
                          <a:solidFill>
                            <a:schemeClr val="tx1"/>
                          </a:solidFill>
                          <a:effectLst/>
                          <a:latin typeface="Cambria Math" panose="02040503050406030204" pitchFamily="18" charset="0"/>
                          <a:ea typeface="+mn-ea"/>
                          <a:cs typeface="+mn-cs"/>
                        </a:rPr>
                        <m:t>σ</m:t>
                      </m:r>
                      <m:r>
                        <a:rPr lang="it-IT" sz="1100" b="0" i="0">
                          <a:solidFill>
                            <a:schemeClr val="tx1"/>
                          </a:solidFill>
                          <a:effectLst/>
                          <a:latin typeface="Cambria Math" panose="02040503050406030204" pitchFamily="18" charset="0"/>
                          <a:ea typeface="+mn-ea"/>
                          <a:cs typeface="+mn-cs"/>
                        </a:rPr>
                        <m:t>′</m:t>
                      </m:r>
                    </m:e>
                    <m:sub>
                      <m:r>
                        <m:rPr>
                          <m:sty m:val="p"/>
                        </m:rPr>
                        <a:rPr lang="it-IT" sz="1100" b="0" i="0">
                          <a:solidFill>
                            <a:schemeClr val="tx1"/>
                          </a:solidFill>
                          <a:effectLst/>
                          <a:latin typeface="Cambria Math" panose="02040503050406030204" pitchFamily="18" charset="0"/>
                          <a:ea typeface="+mn-ea"/>
                          <a:cs typeface="+mn-cs"/>
                        </a:rPr>
                        <m:t>h</m:t>
                      </m:r>
                      <m:r>
                        <a:rPr lang="it-IT" sz="1100" b="0" i="0">
                          <a:solidFill>
                            <a:schemeClr val="tx1"/>
                          </a:solidFill>
                          <a:effectLst/>
                          <a:latin typeface="Cambria Math" panose="02040503050406030204" pitchFamily="18" charset="0"/>
                          <a:ea typeface="+mn-ea"/>
                          <a:cs typeface="+mn-cs"/>
                        </a:rPr>
                        <m:t>1</m:t>
                      </m:r>
                    </m:sub>
                  </m:sSub>
                </m:oMath>
              </a14:m>
              <a:r>
                <a:rPr lang="it-IT" sz="1100" i="0"/>
                <a:t> =</a:t>
              </a:r>
            </a:p>
          </xdr:txBody>
        </xdr:sp>
      </mc:Choice>
      <mc:Fallback xmlns="">
        <xdr:sp macro="" textlink="">
          <xdr:nvSpPr>
            <xdr:cNvPr id="114" name="CasellaDiTesto 113"/>
            <xdr:cNvSpPr txBox="1"/>
          </xdr:nvSpPr>
          <xdr:spPr>
            <a:xfrm>
              <a:off x="609600" y="26936700"/>
              <a:ext cx="2039020" cy="1769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r>
                <a:rPr lang="it-IT" sz="1100" b="0" i="0">
                  <a:latin typeface="Cambria Math" panose="02040503050406030204" pitchFamily="18" charset="0"/>
                </a:rPr>
                <a:t>Z=</a:t>
              </a:r>
              <a:r>
                <a:rPr lang="it-IT" sz="1100" b="0" i="0">
                  <a:latin typeface="Cambria Math" panose="02040503050406030204" pitchFamily="18" charset="0"/>
                  <a:ea typeface="Cambria Math" panose="02040503050406030204" pitchFamily="18" charset="0"/>
                </a:rPr>
                <a:t>Z_(w,m)=a </a:t>
              </a:r>
              <a:r>
                <a:rPr lang="it-IT" sz="1100" b="0" i="0">
                  <a:solidFill>
                    <a:schemeClr val="tx1"/>
                  </a:solidFill>
                  <a:effectLst/>
                  <a:latin typeface="Cambria Math" panose="02040503050406030204" pitchFamily="18" charset="0"/>
                  <a:ea typeface="+mn-ea"/>
                  <a:cs typeface="+mn-cs"/>
                </a:rPr>
                <a:t>〖               σ〗_h1=〖</a:t>
              </a:r>
              <a:r>
                <a:rPr lang="el-GR" sz="1100" b="0" i="0">
                  <a:solidFill>
                    <a:schemeClr val="tx1"/>
                  </a:solidFill>
                  <a:effectLst/>
                  <a:latin typeface="Cambria Math" panose="02040503050406030204" pitchFamily="18" charset="0"/>
                  <a:ea typeface="+mn-ea"/>
                  <a:cs typeface="+mn-cs"/>
                </a:rPr>
                <a:t>σ</a:t>
              </a:r>
              <a:r>
                <a:rPr lang="it-IT" sz="1100" b="0" i="0">
                  <a:solidFill>
                    <a:schemeClr val="tx1"/>
                  </a:solidFill>
                  <a:effectLst/>
                  <a:latin typeface="Cambria Math" panose="02040503050406030204" pitchFamily="18" charset="0"/>
                  <a:ea typeface="+mn-ea"/>
                  <a:cs typeface="+mn-cs"/>
                </a:rPr>
                <a:t>′〗_h1</a:t>
              </a:r>
              <a:r>
                <a:rPr lang="it-IT" sz="1100" i="0"/>
                <a:t> =</a:t>
              </a:r>
            </a:p>
          </xdr:txBody>
        </xdr:sp>
      </mc:Fallback>
    </mc:AlternateContent>
    <xdr:clientData/>
  </xdr:oneCellAnchor>
  <xdr:oneCellAnchor>
    <xdr:from>
      <xdr:col>1</xdr:col>
      <xdr:colOff>0</xdr:colOff>
      <xdr:row>136</xdr:row>
      <xdr:rowOff>28575</xdr:rowOff>
    </xdr:from>
    <xdr:ext cx="2881558" cy="184602"/>
    <mc:AlternateContent xmlns:mc="http://schemas.openxmlformats.org/markup-compatibility/2006" xmlns:a14="http://schemas.microsoft.com/office/drawing/2010/main">
      <mc:Choice Requires="a14">
        <xdr:sp macro="" textlink="">
          <xdr:nvSpPr>
            <xdr:cNvPr id="115" name="CasellaDiTesto 114"/>
            <xdr:cNvSpPr txBox="1"/>
          </xdr:nvSpPr>
          <xdr:spPr>
            <a:xfrm>
              <a:off x="609600" y="27127200"/>
              <a:ext cx="2881558" cy="18460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14:m>
                <m:oMath xmlns:m="http://schemas.openxmlformats.org/officeDocument/2006/math">
                  <m:r>
                    <m:rPr>
                      <m:sty m:val="p"/>
                    </m:rPr>
                    <a:rPr lang="it-IT" sz="1100" b="0" i="0">
                      <a:latin typeface="Cambria Math" panose="02040503050406030204" pitchFamily="18" charset="0"/>
                    </a:rPr>
                    <m:t>Z</m:t>
                  </m:r>
                  <m:r>
                    <a:rPr lang="it-IT" sz="1100" b="0" i="0">
                      <a:latin typeface="Cambria Math" panose="02040503050406030204" pitchFamily="18" charset="0"/>
                    </a:rPr>
                    <m:t>=</m:t>
                  </m:r>
                  <m:sSub>
                    <m:sSubPr>
                      <m:ctrlPr>
                        <a:rPr lang="it-IT" sz="1100" b="0" i="1">
                          <a:latin typeface="Cambria Math" panose="02040503050406030204" pitchFamily="18" charset="0"/>
                          <a:ea typeface="Cambria Math" panose="02040503050406030204" pitchFamily="18" charset="0"/>
                        </a:rPr>
                      </m:ctrlPr>
                    </m:sSubPr>
                    <m:e>
                      <m:r>
                        <m:rPr>
                          <m:sty m:val="p"/>
                        </m:rPr>
                        <a:rPr lang="it-IT" sz="1100" b="0" i="0">
                          <a:latin typeface="Cambria Math" panose="02040503050406030204" pitchFamily="18" charset="0"/>
                          <a:ea typeface="Cambria Math" panose="02040503050406030204" pitchFamily="18" charset="0"/>
                        </a:rPr>
                        <m:t>H</m:t>
                      </m:r>
                    </m:e>
                    <m:sub>
                      <m:r>
                        <m:rPr>
                          <m:sty m:val="p"/>
                        </m:rPr>
                        <a:rPr lang="it-IT" sz="1100" b="0" i="0">
                          <a:latin typeface="Cambria Math" panose="02040503050406030204" pitchFamily="18" charset="0"/>
                          <a:ea typeface="Cambria Math" panose="02040503050406030204" pitchFamily="18" charset="0"/>
                        </a:rPr>
                        <m:t>A</m:t>
                      </m:r>
                    </m:sub>
                  </m:sSub>
                  <m:r>
                    <a:rPr lang="it-IT" sz="1100" b="0" i="0">
                      <a:latin typeface="Cambria Math" panose="02040503050406030204" pitchFamily="18" charset="0"/>
                      <a:ea typeface="Cambria Math" panose="02040503050406030204" pitchFamily="18" charset="0"/>
                    </a:rPr>
                    <m:t>  </m:t>
                  </m:r>
                  <m:sSub>
                    <m:sSubPr>
                      <m:ctrlPr>
                        <a:rPr lang="it-IT" sz="1100" b="0" i="1">
                          <a:solidFill>
                            <a:schemeClr val="tx1"/>
                          </a:solidFill>
                          <a:effectLst/>
                          <a:latin typeface="Cambria Math" panose="02040503050406030204" pitchFamily="18" charset="0"/>
                          <a:ea typeface="+mn-ea"/>
                          <a:cs typeface="+mn-cs"/>
                        </a:rPr>
                      </m:ctrlPr>
                    </m:sSubPr>
                    <m:e>
                      <m:r>
                        <a:rPr lang="it-IT" sz="1100" b="0" i="0">
                          <a:solidFill>
                            <a:schemeClr val="tx1"/>
                          </a:solidFill>
                          <a:effectLst/>
                          <a:latin typeface="Cambria Math" panose="02040503050406030204" pitchFamily="18" charset="0"/>
                          <a:ea typeface="+mn-ea"/>
                          <a:cs typeface="+mn-cs"/>
                        </a:rPr>
                        <m:t>                         </m:t>
                      </m:r>
                      <m:r>
                        <m:rPr>
                          <m:sty m:val="p"/>
                        </m:rPr>
                        <a:rPr lang="it-IT" sz="1100" b="0" i="0">
                          <a:solidFill>
                            <a:schemeClr val="tx1"/>
                          </a:solidFill>
                          <a:effectLst/>
                          <a:latin typeface="Cambria Math" panose="02040503050406030204" pitchFamily="18" charset="0"/>
                          <a:ea typeface="+mn-ea"/>
                          <a:cs typeface="+mn-cs"/>
                        </a:rPr>
                        <m:t>σ</m:t>
                      </m:r>
                    </m:e>
                    <m:sub>
                      <m:r>
                        <m:rPr>
                          <m:sty m:val="p"/>
                        </m:rPr>
                        <a:rPr lang="it-IT" sz="1100" b="0" i="0">
                          <a:solidFill>
                            <a:schemeClr val="tx1"/>
                          </a:solidFill>
                          <a:effectLst/>
                          <a:latin typeface="Cambria Math" panose="02040503050406030204" pitchFamily="18" charset="0"/>
                          <a:ea typeface="+mn-ea"/>
                          <a:cs typeface="+mn-cs"/>
                        </a:rPr>
                        <m:t>h</m:t>
                      </m:r>
                      <m:r>
                        <a:rPr lang="it-IT" sz="1100" b="0" i="0">
                          <a:solidFill>
                            <a:schemeClr val="tx1"/>
                          </a:solidFill>
                          <a:effectLst/>
                          <a:latin typeface="Cambria Math" panose="02040503050406030204" pitchFamily="18" charset="0"/>
                          <a:ea typeface="+mn-ea"/>
                          <a:cs typeface="+mn-cs"/>
                        </a:rPr>
                        <m:t>2</m:t>
                      </m:r>
                      <m:r>
                        <m:rPr>
                          <m:sty m:val="p"/>
                        </m:rPr>
                        <a:rPr lang="it-IT" sz="1100" b="0" i="0">
                          <a:solidFill>
                            <a:schemeClr val="tx1"/>
                          </a:solidFill>
                          <a:effectLst/>
                          <a:latin typeface="Cambria Math" panose="02040503050406030204" pitchFamily="18" charset="0"/>
                          <a:ea typeface="+mn-ea"/>
                          <a:cs typeface="+mn-cs"/>
                        </a:rPr>
                        <m:t>sup</m:t>
                      </m:r>
                    </m:sub>
                  </m:sSub>
                  <m:r>
                    <a:rPr lang="it-IT" sz="1100" b="0" i="0">
                      <a:solidFill>
                        <a:schemeClr val="tx1"/>
                      </a:solidFill>
                      <a:effectLst/>
                      <a:latin typeface="Cambria Math" panose="02040503050406030204" pitchFamily="18" charset="0"/>
                      <a:ea typeface="+mn-ea"/>
                      <a:cs typeface="+mn-cs"/>
                    </a:rPr>
                    <m:t>=</m:t>
                  </m:r>
                  <m:sSub>
                    <m:sSubPr>
                      <m:ctrlPr>
                        <a:rPr lang="it-IT" sz="1100" b="0" i="1">
                          <a:solidFill>
                            <a:schemeClr val="tx1"/>
                          </a:solidFill>
                          <a:effectLst/>
                          <a:latin typeface="Cambria Math" panose="02040503050406030204" pitchFamily="18" charset="0"/>
                          <a:ea typeface="+mn-ea"/>
                          <a:cs typeface="+mn-cs"/>
                        </a:rPr>
                      </m:ctrlPr>
                    </m:sSubPr>
                    <m:e>
                      <m:r>
                        <m:rPr>
                          <m:sty m:val="p"/>
                        </m:rPr>
                        <a:rPr lang="el-GR" sz="1100" b="0" i="0">
                          <a:solidFill>
                            <a:schemeClr val="tx1"/>
                          </a:solidFill>
                          <a:effectLst/>
                          <a:latin typeface="Cambria Math" panose="02040503050406030204" pitchFamily="18" charset="0"/>
                          <a:ea typeface="+mn-ea"/>
                          <a:cs typeface="+mn-cs"/>
                        </a:rPr>
                        <m:t>σ</m:t>
                      </m:r>
                      <m:r>
                        <a:rPr lang="it-IT" sz="1100" b="0" i="0">
                          <a:solidFill>
                            <a:schemeClr val="tx1"/>
                          </a:solidFill>
                          <a:effectLst/>
                          <a:latin typeface="Cambria Math" panose="02040503050406030204" pitchFamily="18" charset="0"/>
                          <a:ea typeface="+mn-ea"/>
                          <a:cs typeface="+mn-cs"/>
                        </a:rPr>
                        <m:t>′</m:t>
                      </m:r>
                    </m:e>
                    <m:sub>
                      <m:r>
                        <m:rPr>
                          <m:sty m:val="p"/>
                        </m:rPr>
                        <a:rPr lang="it-IT" sz="1100" b="0" i="0">
                          <a:solidFill>
                            <a:schemeClr val="tx1"/>
                          </a:solidFill>
                          <a:effectLst/>
                          <a:latin typeface="Cambria Math" panose="02040503050406030204" pitchFamily="18" charset="0"/>
                          <a:ea typeface="+mn-ea"/>
                          <a:cs typeface="+mn-cs"/>
                        </a:rPr>
                        <m:t>hv</m:t>
                      </m:r>
                      <m:r>
                        <a:rPr lang="it-IT" sz="1100" b="0" i="0">
                          <a:solidFill>
                            <a:schemeClr val="tx1"/>
                          </a:solidFill>
                          <a:effectLst/>
                          <a:latin typeface="Cambria Math" panose="02040503050406030204" pitchFamily="18" charset="0"/>
                          <a:ea typeface="+mn-ea"/>
                          <a:cs typeface="+mn-cs"/>
                        </a:rPr>
                        <m:t>2</m:t>
                      </m:r>
                      <m:r>
                        <m:rPr>
                          <m:sty m:val="p"/>
                        </m:rPr>
                        <a:rPr lang="it-IT" sz="1100" b="0" i="0">
                          <a:solidFill>
                            <a:schemeClr val="tx1"/>
                          </a:solidFill>
                          <a:effectLst/>
                          <a:latin typeface="Cambria Math" panose="02040503050406030204" pitchFamily="18" charset="0"/>
                          <a:ea typeface="+mn-ea"/>
                          <a:cs typeface="+mn-cs"/>
                        </a:rPr>
                        <m:t>sup</m:t>
                      </m:r>
                    </m:sub>
                  </m:sSub>
                  <m:r>
                    <a:rPr lang="it-IT" sz="1100" b="0" i="1">
                      <a:solidFill>
                        <a:schemeClr val="tx1"/>
                      </a:solidFill>
                      <a:effectLst/>
                      <a:latin typeface="Cambria Math" panose="02040503050406030204" pitchFamily="18" charset="0"/>
                      <a:ea typeface="+mn-ea"/>
                      <a:cs typeface="+mn-cs"/>
                    </a:rPr>
                    <m:t>+</m:t>
                  </m:r>
                  <m:sSub>
                    <m:sSubPr>
                      <m:ctrlPr>
                        <a:rPr lang="it-IT" sz="1100" i="1">
                          <a:solidFill>
                            <a:schemeClr val="tx1"/>
                          </a:solidFill>
                          <a:effectLst/>
                          <a:latin typeface="Cambria Math" panose="02040503050406030204" pitchFamily="18" charset="0"/>
                          <a:ea typeface="+mn-ea"/>
                          <a:cs typeface="+mn-cs"/>
                        </a:rPr>
                      </m:ctrlPr>
                    </m:sSubPr>
                    <m:e>
                      <m:r>
                        <a:rPr lang="it-IT" sz="1100" b="0" i="0">
                          <a:solidFill>
                            <a:schemeClr val="tx1"/>
                          </a:solidFill>
                          <a:effectLst/>
                          <a:latin typeface="Cambria Math" panose="02040503050406030204" pitchFamily="18" charset="0"/>
                          <a:ea typeface="+mn-ea"/>
                          <a:cs typeface="+mn-cs"/>
                        </a:rPr>
                        <m:t> </m:t>
                      </m:r>
                      <m:r>
                        <m:rPr>
                          <m:sty m:val="p"/>
                        </m:rPr>
                        <a:rPr lang="it-IT" sz="1100" b="0" i="0">
                          <a:solidFill>
                            <a:schemeClr val="tx1"/>
                          </a:solidFill>
                          <a:effectLst/>
                          <a:latin typeface="Cambria Math" panose="02040503050406030204" pitchFamily="18" charset="0"/>
                          <a:ea typeface="+mn-ea"/>
                          <a:cs typeface="+mn-cs"/>
                        </a:rPr>
                        <m:t>u</m:t>
                      </m:r>
                    </m:e>
                    <m:sub>
                      <m:r>
                        <a:rPr lang="it-IT" sz="1100" b="0" i="0">
                          <a:solidFill>
                            <a:schemeClr val="tx1"/>
                          </a:solidFill>
                          <a:effectLst/>
                          <a:latin typeface="Cambria Math" panose="02040503050406030204" pitchFamily="18" charset="0"/>
                          <a:ea typeface="+mn-ea"/>
                          <a:cs typeface="+mn-cs"/>
                        </a:rPr>
                        <m:t>2</m:t>
                      </m:r>
                      <m:r>
                        <m:rPr>
                          <m:sty m:val="p"/>
                        </m:rPr>
                        <a:rPr lang="it-IT" sz="1100" b="0" i="0">
                          <a:solidFill>
                            <a:schemeClr val="tx1"/>
                          </a:solidFill>
                          <a:effectLst/>
                          <a:latin typeface="Cambria Math" panose="02040503050406030204" pitchFamily="18" charset="0"/>
                          <a:ea typeface="+mn-ea"/>
                          <a:cs typeface="+mn-cs"/>
                        </a:rPr>
                        <m:t>m</m:t>
                      </m:r>
                    </m:sub>
                  </m:sSub>
                </m:oMath>
              </a14:m>
              <a:r>
                <a:rPr lang="it-IT" sz="1100" i="0"/>
                <a:t> =-</a:t>
              </a:r>
            </a:p>
          </xdr:txBody>
        </xdr:sp>
      </mc:Choice>
      <mc:Fallback xmlns="">
        <xdr:sp macro="" textlink="">
          <xdr:nvSpPr>
            <xdr:cNvPr id="115" name="CasellaDiTesto 114"/>
            <xdr:cNvSpPr txBox="1"/>
          </xdr:nvSpPr>
          <xdr:spPr>
            <a:xfrm>
              <a:off x="609600" y="27127200"/>
              <a:ext cx="2881558" cy="18460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r>
                <a:rPr lang="it-IT" sz="1100" b="0" i="0">
                  <a:latin typeface="Cambria Math" panose="02040503050406030204" pitchFamily="18" charset="0"/>
                </a:rPr>
                <a:t>Z=</a:t>
              </a:r>
              <a:r>
                <a:rPr lang="it-IT" sz="1100" b="0" i="0">
                  <a:latin typeface="Cambria Math" panose="02040503050406030204" pitchFamily="18" charset="0"/>
                  <a:ea typeface="Cambria Math" panose="02040503050406030204" pitchFamily="18" charset="0"/>
                </a:rPr>
                <a:t>H_A   </a:t>
              </a:r>
              <a:r>
                <a:rPr lang="it-IT" sz="1100" b="0" i="0">
                  <a:solidFill>
                    <a:schemeClr val="tx1"/>
                  </a:solidFill>
                  <a:effectLst/>
                  <a:latin typeface="Cambria Math" panose="02040503050406030204" pitchFamily="18" charset="0"/>
                  <a:ea typeface="+mn-ea"/>
                  <a:cs typeface="+mn-cs"/>
                </a:rPr>
                <a:t>〖                         σ〗_h2sup=〖</a:t>
              </a:r>
              <a:r>
                <a:rPr lang="el-GR" sz="1100" b="0" i="0">
                  <a:solidFill>
                    <a:schemeClr val="tx1"/>
                  </a:solidFill>
                  <a:effectLst/>
                  <a:latin typeface="Cambria Math" panose="02040503050406030204" pitchFamily="18" charset="0"/>
                  <a:ea typeface="+mn-ea"/>
                  <a:cs typeface="+mn-cs"/>
                </a:rPr>
                <a:t>σ</a:t>
              </a:r>
              <a:r>
                <a:rPr lang="it-IT" sz="1100" b="0" i="0">
                  <a:solidFill>
                    <a:schemeClr val="tx1"/>
                  </a:solidFill>
                  <a:effectLst/>
                  <a:latin typeface="Cambria Math" panose="02040503050406030204" pitchFamily="18" charset="0"/>
                  <a:ea typeface="+mn-ea"/>
                  <a:cs typeface="+mn-cs"/>
                </a:rPr>
                <a:t>′〗_hv2sup+</a:t>
              </a:r>
              <a:r>
                <a:rPr lang="it-IT" sz="1100" i="0">
                  <a:solidFill>
                    <a:schemeClr val="tx1"/>
                  </a:solidFill>
                  <a:effectLst/>
                  <a:latin typeface="Cambria Math" panose="02040503050406030204" pitchFamily="18" charset="0"/>
                  <a:ea typeface="+mn-ea"/>
                  <a:cs typeface="+mn-cs"/>
                </a:rPr>
                <a:t>〖</a:t>
              </a:r>
              <a:r>
                <a:rPr lang="it-IT" sz="1100" b="0" i="0">
                  <a:solidFill>
                    <a:schemeClr val="tx1"/>
                  </a:solidFill>
                  <a:effectLst/>
                  <a:latin typeface="Cambria Math" panose="02040503050406030204" pitchFamily="18" charset="0"/>
                  <a:ea typeface="+mn-ea"/>
                  <a:cs typeface="+mn-cs"/>
                </a:rPr>
                <a:t> u〗_2m</a:t>
              </a:r>
              <a:r>
                <a:rPr lang="it-IT" sz="1100" i="0"/>
                <a:t> =-</a:t>
              </a:r>
            </a:p>
          </xdr:txBody>
        </xdr:sp>
      </mc:Fallback>
    </mc:AlternateContent>
    <xdr:clientData/>
  </xdr:oneCellAnchor>
  <xdr:oneCellAnchor>
    <xdr:from>
      <xdr:col>0</xdr:col>
      <xdr:colOff>600075</xdr:colOff>
      <xdr:row>139</xdr:row>
      <xdr:rowOff>28575</xdr:rowOff>
    </xdr:from>
    <xdr:ext cx="3495675" cy="172227"/>
    <mc:AlternateContent xmlns:mc="http://schemas.openxmlformats.org/markup-compatibility/2006" xmlns:a14="http://schemas.microsoft.com/office/drawing/2010/main">
      <mc:Choice Requires="a14">
        <xdr:sp macro="" textlink="">
          <xdr:nvSpPr>
            <xdr:cNvPr id="116" name="CasellaDiTesto 115"/>
            <xdr:cNvSpPr txBox="1"/>
          </xdr:nvSpPr>
          <xdr:spPr>
            <a:xfrm>
              <a:off x="600075" y="27698700"/>
              <a:ext cx="349567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marL="0" marR="0" lvl="0" indent="0" algn="l" defTabSz="914400" eaLnBrk="1" fontAlgn="auto" latinLnBrk="0" hangingPunct="1">
                <a:lnSpc>
                  <a:spcPct val="100000"/>
                </a:lnSpc>
                <a:spcBef>
                  <a:spcPts val="0"/>
                </a:spcBef>
                <a:spcAft>
                  <a:spcPts val="0"/>
                </a:spcAft>
                <a:buClrTx/>
                <a:buSzTx/>
                <a:buFontTx/>
                <a:buNone/>
                <a:tabLst/>
                <a:defRPr/>
              </a:pPr>
              <a14:m>
                <m:oMath xmlns:m="http://schemas.openxmlformats.org/officeDocument/2006/math">
                  <m:r>
                    <m:rPr>
                      <m:sty m:val="p"/>
                    </m:rPr>
                    <a:rPr lang="it-IT" sz="1100" b="0" i="0">
                      <a:latin typeface="Cambria Math" panose="02040503050406030204" pitchFamily="18" charset="0"/>
                    </a:rPr>
                    <m:t>Z</m:t>
                  </m:r>
                  <m:r>
                    <a:rPr lang="it-IT" sz="1100" b="0" i="0">
                      <a:latin typeface="Cambria Math" panose="02040503050406030204" pitchFamily="18" charset="0"/>
                    </a:rPr>
                    <m:t>=</m:t>
                  </m:r>
                  <m:r>
                    <m:rPr>
                      <m:sty m:val="p"/>
                    </m:rPr>
                    <a:rPr lang="it-IT" sz="1100" b="0" i="0">
                      <a:latin typeface="Cambria Math" panose="02040503050406030204" pitchFamily="18" charset="0"/>
                    </a:rPr>
                    <m:t>L</m:t>
                  </m:r>
                  <m:r>
                    <a:rPr lang="it-IT" sz="1100" b="0" i="0">
                      <a:latin typeface="Cambria Math" panose="02040503050406030204" pitchFamily="18" charset="0"/>
                      <a:ea typeface="Cambria Math" panose="02040503050406030204" pitchFamily="18" charset="0"/>
                    </a:rPr>
                    <m:t>  </m:t>
                  </m:r>
                  <m:sSub>
                    <m:sSubPr>
                      <m:ctrlPr>
                        <a:rPr lang="it-IT" sz="1100" b="0" i="1">
                          <a:solidFill>
                            <a:schemeClr val="tx1"/>
                          </a:solidFill>
                          <a:effectLst/>
                          <a:latin typeface="Cambria Math" panose="02040503050406030204" pitchFamily="18" charset="0"/>
                          <a:ea typeface="+mn-ea"/>
                          <a:cs typeface="+mn-cs"/>
                        </a:rPr>
                      </m:ctrlPr>
                    </m:sSubPr>
                    <m:e>
                      <m:r>
                        <a:rPr lang="it-IT" sz="1100" b="0" i="0">
                          <a:solidFill>
                            <a:schemeClr val="tx1"/>
                          </a:solidFill>
                          <a:effectLst/>
                          <a:latin typeface="Cambria Math" panose="02040503050406030204" pitchFamily="18" charset="0"/>
                          <a:ea typeface="+mn-ea"/>
                          <a:cs typeface="+mn-cs"/>
                        </a:rPr>
                        <m:t>                              </m:t>
                      </m:r>
                      <m:r>
                        <m:rPr>
                          <m:sty m:val="p"/>
                        </m:rPr>
                        <a:rPr lang="it-IT" sz="1100" b="0" i="0">
                          <a:solidFill>
                            <a:schemeClr val="tx1"/>
                          </a:solidFill>
                          <a:effectLst/>
                          <a:latin typeface="Cambria Math" panose="02040503050406030204" pitchFamily="18" charset="0"/>
                          <a:ea typeface="+mn-ea"/>
                          <a:cs typeface="+mn-cs"/>
                        </a:rPr>
                        <m:t>σ</m:t>
                      </m:r>
                    </m:e>
                    <m:sub>
                      <m:r>
                        <m:rPr>
                          <m:sty m:val="p"/>
                        </m:rPr>
                        <a:rPr lang="it-IT" sz="1100" b="0" i="0">
                          <a:solidFill>
                            <a:schemeClr val="tx1"/>
                          </a:solidFill>
                          <a:effectLst/>
                          <a:latin typeface="Cambria Math" panose="02040503050406030204" pitchFamily="18" charset="0"/>
                          <a:ea typeface="+mn-ea"/>
                          <a:cs typeface="+mn-cs"/>
                        </a:rPr>
                        <m:t>h</m:t>
                      </m:r>
                      <m:r>
                        <a:rPr lang="it-IT" sz="1100" b="0" i="0">
                          <a:solidFill>
                            <a:schemeClr val="tx1"/>
                          </a:solidFill>
                          <a:effectLst/>
                          <a:latin typeface="Cambria Math" panose="02040503050406030204" pitchFamily="18" charset="0"/>
                          <a:ea typeface="+mn-ea"/>
                          <a:cs typeface="+mn-cs"/>
                        </a:rPr>
                        <m:t>4</m:t>
                      </m:r>
                      <m:r>
                        <m:rPr>
                          <m:sty m:val="p"/>
                        </m:rPr>
                        <a:rPr lang="it-IT" sz="1100" b="0" i="0">
                          <a:solidFill>
                            <a:schemeClr val="tx1"/>
                          </a:solidFill>
                          <a:effectLst/>
                          <a:latin typeface="Cambria Math" panose="02040503050406030204" pitchFamily="18" charset="0"/>
                          <a:ea typeface="+mn-ea"/>
                          <a:cs typeface="+mn-cs"/>
                        </a:rPr>
                        <m:t>m</m:t>
                      </m:r>
                    </m:sub>
                  </m:sSub>
                  <m:r>
                    <a:rPr lang="it-IT" sz="1100" b="0" i="0">
                      <a:solidFill>
                        <a:schemeClr val="tx1"/>
                      </a:solidFill>
                      <a:effectLst/>
                      <a:latin typeface="Cambria Math" panose="02040503050406030204" pitchFamily="18" charset="0"/>
                      <a:ea typeface="+mn-ea"/>
                      <a:cs typeface="+mn-cs"/>
                    </a:rPr>
                    <m:t>=</m:t>
                  </m:r>
                  <m:sSub>
                    <m:sSubPr>
                      <m:ctrlPr>
                        <a:rPr lang="it-IT" sz="1100" b="0" i="1">
                          <a:solidFill>
                            <a:schemeClr val="tx1"/>
                          </a:solidFill>
                          <a:effectLst/>
                          <a:latin typeface="Cambria Math" panose="02040503050406030204" pitchFamily="18" charset="0"/>
                          <a:ea typeface="+mn-ea"/>
                          <a:cs typeface="+mn-cs"/>
                        </a:rPr>
                      </m:ctrlPr>
                    </m:sSubPr>
                    <m:e>
                      <m:r>
                        <m:rPr>
                          <m:sty m:val="p"/>
                        </m:rPr>
                        <a:rPr lang="el-GR" sz="1100" b="0" i="0">
                          <a:solidFill>
                            <a:schemeClr val="tx1"/>
                          </a:solidFill>
                          <a:effectLst/>
                          <a:latin typeface="Cambria Math" panose="02040503050406030204" pitchFamily="18" charset="0"/>
                          <a:ea typeface="+mn-ea"/>
                          <a:cs typeface="+mn-cs"/>
                        </a:rPr>
                        <m:t>σ</m:t>
                      </m:r>
                      <m:r>
                        <a:rPr lang="it-IT" sz="1100" b="0" i="0">
                          <a:solidFill>
                            <a:schemeClr val="tx1"/>
                          </a:solidFill>
                          <a:effectLst/>
                          <a:latin typeface="Cambria Math" panose="02040503050406030204" pitchFamily="18" charset="0"/>
                          <a:ea typeface="+mn-ea"/>
                          <a:cs typeface="+mn-cs"/>
                        </a:rPr>
                        <m:t>′</m:t>
                      </m:r>
                    </m:e>
                    <m:sub>
                      <m:r>
                        <m:rPr>
                          <m:sty m:val="p"/>
                        </m:rPr>
                        <a:rPr lang="it-IT" sz="1100" b="0" i="0">
                          <a:solidFill>
                            <a:schemeClr val="tx1"/>
                          </a:solidFill>
                          <a:effectLst/>
                          <a:latin typeface="Cambria Math" panose="02040503050406030204" pitchFamily="18" charset="0"/>
                          <a:ea typeface="+mn-ea"/>
                          <a:cs typeface="+mn-cs"/>
                        </a:rPr>
                        <m:t>h</m:t>
                      </m:r>
                      <m:r>
                        <a:rPr lang="it-IT" sz="1100" b="0" i="0">
                          <a:solidFill>
                            <a:schemeClr val="tx1"/>
                          </a:solidFill>
                          <a:effectLst/>
                          <a:latin typeface="Cambria Math" panose="02040503050406030204" pitchFamily="18" charset="0"/>
                          <a:ea typeface="+mn-ea"/>
                          <a:cs typeface="+mn-cs"/>
                        </a:rPr>
                        <m:t>4</m:t>
                      </m:r>
                      <m:r>
                        <m:rPr>
                          <m:sty m:val="p"/>
                        </m:rPr>
                        <a:rPr lang="it-IT" sz="1100" b="0" i="0">
                          <a:solidFill>
                            <a:schemeClr val="tx1"/>
                          </a:solidFill>
                          <a:effectLst/>
                          <a:latin typeface="Cambria Math" panose="02040503050406030204" pitchFamily="18" charset="0"/>
                          <a:ea typeface="+mn-ea"/>
                          <a:cs typeface="+mn-cs"/>
                        </a:rPr>
                        <m:t>m</m:t>
                      </m:r>
                    </m:sub>
                  </m:sSub>
                  <m:r>
                    <a:rPr lang="it-IT" sz="1100" b="0" i="1">
                      <a:solidFill>
                        <a:schemeClr val="tx1"/>
                      </a:solidFill>
                      <a:effectLst/>
                      <a:latin typeface="Cambria Math" panose="02040503050406030204" pitchFamily="18" charset="0"/>
                      <a:ea typeface="+mn-ea"/>
                      <a:cs typeface="+mn-cs"/>
                    </a:rPr>
                    <m:t>+</m:t>
                  </m:r>
                  <m:r>
                    <m:rPr>
                      <m:sty m:val="p"/>
                    </m:rPr>
                    <a:rPr lang="it-IT" sz="1100" b="0" i="0">
                      <a:solidFill>
                        <a:schemeClr val="tx1"/>
                      </a:solidFill>
                      <a:effectLst/>
                      <a:latin typeface="Cambria Math" panose="02040503050406030204" pitchFamily="18" charset="0"/>
                      <a:ea typeface="+mn-ea"/>
                      <a:cs typeface="+mn-cs"/>
                    </a:rPr>
                    <m:t>u</m:t>
                  </m:r>
                  <m:r>
                    <a:rPr lang="it-IT" sz="1100" b="0" i="0" baseline="-25000">
                      <a:solidFill>
                        <a:schemeClr val="tx1"/>
                      </a:solidFill>
                      <a:effectLst/>
                      <a:latin typeface="Cambria Math" panose="02040503050406030204" pitchFamily="18" charset="0"/>
                      <a:ea typeface="+mn-ea"/>
                      <a:cs typeface="+mn-cs"/>
                    </a:rPr>
                    <m:t>4</m:t>
                  </m:r>
                  <m:r>
                    <m:rPr>
                      <m:sty m:val="p"/>
                    </m:rPr>
                    <a:rPr lang="it-IT" sz="1100" b="0" i="0" baseline="-25000">
                      <a:solidFill>
                        <a:schemeClr val="tx1"/>
                      </a:solidFill>
                      <a:effectLst/>
                      <a:latin typeface="Cambria Math" panose="02040503050406030204" pitchFamily="18" charset="0"/>
                      <a:ea typeface="+mn-ea"/>
                      <a:cs typeface="+mn-cs"/>
                    </a:rPr>
                    <m:t>m</m:t>
                  </m:r>
                </m:oMath>
              </a14:m>
              <a:r>
                <a:rPr lang="it-IT" sz="1100" i="0" baseline="-25000"/>
                <a:t> </a:t>
              </a:r>
              <a:r>
                <a:rPr lang="it-IT" sz="1100" i="0" baseline="0"/>
                <a:t>=</a:t>
              </a:r>
            </a:p>
          </xdr:txBody>
        </xdr:sp>
      </mc:Choice>
      <mc:Fallback xmlns="">
        <xdr:sp macro="" textlink="">
          <xdr:nvSpPr>
            <xdr:cNvPr id="116" name="CasellaDiTesto 115"/>
            <xdr:cNvSpPr txBox="1"/>
          </xdr:nvSpPr>
          <xdr:spPr>
            <a:xfrm>
              <a:off x="600075" y="27698700"/>
              <a:ext cx="349567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lang="it-IT" sz="1100" b="0" i="0">
                  <a:latin typeface="Cambria Math" panose="02040503050406030204" pitchFamily="18" charset="0"/>
                </a:rPr>
                <a:t>Z=L</a:t>
              </a:r>
              <a:r>
                <a:rPr lang="it-IT" sz="1100" b="0" i="0">
                  <a:latin typeface="Cambria Math" panose="02040503050406030204" pitchFamily="18" charset="0"/>
                  <a:ea typeface="Cambria Math" panose="02040503050406030204" pitchFamily="18" charset="0"/>
                </a:rPr>
                <a:t>  </a:t>
              </a:r>
              <a:r>
                <a:rPr lang="it-IT" sz="1100" b="0" i="0">
                  <a:solidFill>
                    <a:schemeClr val="tx1"/>
                  </a:solidFill>
                  <a:effectLst/>
                  <a:latin typeface="Cambria Math" panose="02040503050406030204" pitchFamily="18" charset="0"/>
                  <a:ea typeface="+mn-ea"/>
                  <a:cs typeface="+mn-cs"/>
                </a:rPr>
                <a:t>〖                              σ〗_h4m=〖</a:t>
              </a:r>
              <a:r>
                <a:rPr lang="el-GR" sz="1100" b="0" i="0">
                  <a:solidFill>
                    <a:schemeClr val="tx1"/>
                  </a:solidFill>
                  <a:effectLst/>
                  <a:latin typeface="Cambria Math" panose="02040503050406030204" pitchFamily="18" charset="0"/>
                  <a:ea typeface="+mn-ea"/>
                  <a:cs typeface="+mn-cs"/>
                </a:rPr>
                <a:t>σ</a:t>
              </a:r>
              <a:r>
                <a:rPr lang="it-IT" sz="1100" b="0" i="0">
                  <a:solidFill>
                    <a:schemeClr val="tx1"/>
                  </a:solidFill>
                  <a:effectLst/>
                  <a:latin typeface="Cambria Math" panose="02040503050406030204" pitchFamily="18" charset="0"/>
                  <a:ea typeface="+mn-ea"/>
                  <a:cs typeface="+mn-cs"/>
                </a:rPr>
                <a:t>′〗_h4m+u</a:t>
              </a:r>
              <a:r>
                <a:rPr lang="it-IT" sz="1100" b="0" i="0" baseline="-25000">
                  <a:solidFill>
                    <a:schemeClr val="tx1"/>
                  </a:solidFill>
                  <a:effectLst/>
                  <a:latin typeface="Cambria Math" panose="02040503050406030204" pitchFamily="18" charset="0"/>
                  <a:ea typeface="+mn-ea"/>
                  <a:cs typeface="+mn-cs"/>
                </a:rPr>
                <a:t>4m</a:t>
              </a:r>
              <a:r>
                <a:rPr lang="it-IT" sz="1100" i="0" baseline="-25000"/>
                <a:t> </a:t>
              </a:r>
              <a:r>
                <a:rPr lang="it-IT" sz="1100" i="0" baseline="0"/>
                <a:t>=</a:t>
              </a:r>
            </a:p>
          </xdr:txBody>
        </xdr:sp>
      </mc:Fallback>
    </mc:AlternateContent>
    <xdr:clientData/>
  </xdr:oneCellAnchor>
  <xdr:oneCellAnchor>
    <xdr:from>
      <xdr:col>0</xdr:col>
      <xdr:colOff>600075</xdr:colOff>
      <xdr:row>138</xdr:row>
      <xdr:rowOff>28575</xdr:rowOff>
    </xdr:from>
    <xdr:ext cx="3448050" cy="172227"/>
    <mc:AlternateContent xmlns:mc="http://schemas.openxmlformats.org/markup-compatibility/2006" xmlns:a14="http://schemas.microsoft.com/office/drawing/2010/main">
      <mc:Choice Requires="a14">
        <xdr:sp macro="" textlink="">
          <xdr:nvSpPr>
            <xdr:cNvPr id="117" name="CasellaDiTesto 116"/>
            <xdr:cNvSpPr txBox="1"/>
          </xdr:nvSpPr>
          <xdr:spPr>
            <a:xfrm>
              <a:off x="600075" y="27412950"/>
              <a:ext cx="3448050"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marL="0" marR="0" lvl="0" indent="0" algn="l" defTabSz="914400" eaLnBrk="1" fontAlgn="auto" latinLnBrk="0" hangingPunct="1">
                <a:lnSpc>
                  <a:spcPct val="100000"/>
                </a:lnSpc>
                <a:spcBef>
                  <a:spcPts val="0"/>
                </a:spcBef>
                <a:spcAft>
                  <a:spcPts val="0"/>
                </a:spcAft>
                <a:buClrTx/>
                <a:buSzTx/>
                <a:buFontTx/>
                <a:buNone/>
                <a:tabLst/>
                <a:defRPr/>
              </a:pPr>
              <a14:m>
                <m:oMath xmlns:m="http://schemas.openxmlformats.org/officeDocument/2006/math">
                  <m:r>
                    <m:rPr>
                      <m:sty m:val="p"/>
                    </m:rPr>
                    <a:rPr lang="it-IT" sz="1100" b="0" i="0">
                      <a:latin typeface="Cambria Math" panose="02040503050406030204" pitchFamily="18" charset="0"/>
                    </a:rPr>
                    <m:t>Z</m:t>
                  </m:r>
                  <m:r>
                    <a:rPr lang="it-IT" sz="1100" b="0" i="0">
                      <a:latin typeface="Cambria Math" panose="02040503050406030204" pitchFamily="18" charset="0"/>
                    </a:rPr>
                    <m:t>=</m:t>
                  </m:r>
                  <m:sSub>
                    <m:sSubPr>
                      <m:ctrlPr>
                        <a:rPr lang="it-IT" sz="1100" b="0" i="1">
                          <a:latin typeface="Cambria Math" panose="02040503050406030204" pitchFamily="18" charset="0"/>
                        </a:rPr>
                      </m:ctrlPr>
                    </m:sSubPr>
                    <m:e>
                      <m:r>
                        <m:rPr>
                          <m:sty m:val="p"/>
                        </m:rPr>
                        <a:rPr lang="it-IT" sz="1100" b="0" i="0">
                          <a:latin typeface="Cambria Math" panose="02040503050406030204" pitchFamily="18" charset="0"/>
                        </a:rPr>
                        <m:t>H</m:t>
                      </m:r>
                    </m:e>
                    <m:sub>
                      <m:r>
                        <m:rPr>
                          <m:sty m:val="p"/>
                        </m:rPr>
                        <a:rPr lang="it-IT" sz="1100" b="0" i="0">
                          <a:latin typeface="Cambria Math" panose="02040503050406030204" pitchFamily="18" charset="0"/>
                        </a:rPr>
                        <m:t>d</m:t>
                      </m:r>
                    </m:sub>
                  </m:sSub>
                  <m:r>
                    <a:rPr lang="it-IT" sz="1100" b="0" i="0">
                      <a:latin typeface="Cambria Math" panose="02040503050406030204" pitchFamily="18" charset="0"/>
                      <a:ea typeface="Cambria Math" panose="02040503050406030204" pitchFamily="18" charset="0"/>
                    </a:rPr>
                    <m:t>  </m:t>
                  </m:r>
                  <m:sSub>
                    <m:sSubPr>
                      <m:ctrlPr>
                        <a:rPr lang="it-IT" sz="1100" b="0" i="1">
                          <a:solidFill>
                            <a:schemeClr val="tx1"/>
                          </a:solidFill>
                          <a:effectLst/>
                          <a:latin typeface="Cambria Math" panose="02040503050406030204" pitchFamily="18" charset="0"/>
                          <a:ea typeface="+mn-ea"/>
                          <a:cs typeface="+mn-cs"/>
                        </a:rPr>
                      </m:ctrlPr>
                    </m:sSubPr>
                    <m:e>
                      <m:r>
                        <a:rPr lang="it-IT" sz="1100" b="0" i="0">
                          <a:solidFill>
                            <a:schemeClr val="tx1"/>
                          </a:solidFill>
                          <a:effectLst/>
                          <a:latin typeface="Cambria Math" panose="02040503050406030204" pitchFamily="18" charset="0"/>
                          <a:ea typeface="+mn-ea"/>
                          <a:cs typeface="+mn-cs"/>
                        </a:rPr>
                        <m:t>                          </m:t>
                      </m:r>
                      <m:r>
                        <m:rPr>
                          <m:sty m:val="p"/>
                        </m:rPr>
                        <a:rPr lang="it-IT" sz="1100" b="0" i="0">
                          <a:solidFill>
                            <a:schemeClr val="tx1"/>
                          </a:solidFill>
                          <a:effectLst/>
                          <a:latin typeface="Cambria Math" panose="02040503050406030204" pitchFamily="18" charset="0"/>
                          <a:ea typeface="+mn-ea"/>
                          <a:cs typeface="+mn-cs"/>
                        </a:rPr>
                        <m:t>σ</m:t>
                      </m:r>
                    </m:e>
                    <m:sub>
                      <m:r>
                        <m:rPr>
                          <m:sty m:val="p"/>
                        </m:rPr>
                        <a:rPr lang="it-IT" sz="1100" b="0" i="0">
                          <a:solidFill>
                            <a:schemeClr val="tx1"/>
                          </a:solidFill>
                          <a:effectLst/>
                          <a:latin typeface="Cambria Math" panose="02040503050406030204" pitchFamily="18" charset="0"/>
                          <a:ea typeface="+mn-ea"/>
                          <a:cs typeface="+mn-cs"/>
                        </a:rPr>
                        <m:t>h</m:t>
                      </m:r>
                      <m:r>
                        <a:rPr lang="it-IT" sz="1100" b="0" i="0">
                          <a:solidFill>
                            <a:schemeClr val="tx1"/>
                          </a:solidFill>
                          <a:effectLst/>
                          <a:latin typeface="Cambria Math" panose="02040503050406030204" pitchFamily="18" charset="0"/>
                          <a:ea typeface="+mn-ea"/>
                          <a:cs typeface="+mn-cs"/>
                        </a:rPr>
                        <m:t>3</m:t>
                      </m:r>
                      <m:r>
                        <m:rPr>
                          <m:sty m:val="p"/>
                        </m:rPr>
                        <a:rPr lang="it-IT" sz="1100" b="0" i="0">
                          <a:solidFill>
                            <a:schemeClr val="tx1"/>
                          </a:solidFill>
                          <a:effectLst/>
                          <a:latin typeface="Cambria Math" panose="02040503050406030204" pitchFamily="18" charset="0"/>
                          <a:ea typeface="+mn-ea"/>
                          <a:cs typeface="+mn-cs"/>
                        </a:rPr>
                        <m:t>m</m:t>
                      </m:r>
                    </m:sub>
                  </m:sSub>
                  <m:r>
                    <a:rPr lang="it-IT" sz="1100" b="0" i="0">
                      <a:solidFill>
                        <a:schemeClr val="tx1"/>
                      </a:solidFill>
                      <a:effectLst/>
                      <a:latin typeface="Cambria Math" panose="02040503050406030204" pitchFamily="18" charset="0"/>
                      <a:ea typeface="+mn-ea"/>
                      <a:cs typeface="+mn-cs"/>
                    </a:rPr>
                    <m:t>=</m:t>
                  </m:r>
                  <m:sSub>
                    <m:sSubPr>
                      <m:ctrlPr>
                        <a:rPr lang="it-IT" sz="1100" b="0" i="1">
                          <a:solidFill>
                            <a:schemeClr val="tx1"/>
                          </a:solidFill>
                          <a:effectLst/>
                          <a:latin typeface="Cambria Math" panose="02040503050406030204" pitchFamily="18" charset="0"/>
                          <a:ea typeface="+mn-ea"/>
                          <a:cs typeface="+mn-cs"/>
                        </a:rPr>
                      </m:ctrlPr>
                    </m:sSubPr>
                    <m:e>
                      <m:r>
                        <m:rPr>
                          <m:sty m:val="p"/>
                        </m:rPr>
                        <a:rPr lang="el-GR" sz="1100" b="0" i="0">
                          <a:solidFill>
                            <a:schemeClr val="tx1"/>
                          </a:solidFill>
                          <a:effectLst/>
                          <a:latin typeface="Cambria Math" panose="02040503050406030204" pitchFamily="18" charset="0"/>
                          <a:ea typeface="+mn-ea"/>
                          <a:cs typeface="+mn-cs"/>
                        </a:rPr>
                        <m:t>σ</m:t>
                      </m:r>
                      <m:r>
                        <a:rPr lang="it-IT" sz="1100" b="0" i="0">
                          <a:solidFill>
                            <a:schemeClr val="tx1"/>
                          </a:solidFill>
                          <a:effectLst/>
                          <a:latin typeface="Cambria Math" panose="02040503050406030204" pitchFamily="18" charset="0"/>
                          <a:ea typeface="+mn-ea"/>
                          <a:cs typeface="+mn-cs"/>
                        </a:rPr>
                        <m:t>′</m:t>
                      </m:r>
                    </m:e>
                    <m:sub>
                      <m:r>
                        <m:rPr>
                          <m:sty m:val="p"/>
                        </m:rPr>
                        <a:rPr lang="it-IT" sz="1100" b="0" i="0">
                          <a:solidFill>
                            <a:schemeClr val="tx1"/>
                          </a:solidFill>
                          <a:effectLst/>
                          <a:latin typeface="Cambria Math" panose="02040503050406030204" pitchFamily="18" charset="0"/>
                          <a:ea typeface="+mn-ea"/>
                          <a:cs typeface="+mn-cs"/>
                        </a:rPr>
                        <m:t>h</m:t>
                      </m:r>
                      <m:r>
                        <a:rPr lang="it-IT" sz="1100" b="0" i="0">
                          <a:solidFill>
                            <a:schemeClr val="tx1"/>
                          </a:solidFill>
                          <a:effectLst/>
                          <a:latin typeface="Cambria Math" panose="02040503050406030204" pitchFamily="18" charset="0"/>
                          <a:ea typeface="+mn-ea"/>
                          <a:cs typeface="+mn-cs"/>
                        </a:rPr>
                        <m:t>3</m:t>
                      </m:r>
                      <m:r>
                        <m:rPr>
                          <m:sty m:val="p"/>
                        </m:rPr>
                        <a:rPr lang="it-IT" sz="1100" b="0" i="0">
                          <a:solidFill>
                            <a:schemeClr val="tx1"/>
                          </a:solidFill>
                          <a:effectLst/>
                          <a:latin typeface="Cambria Math" panose="02040503050406030204" pitchFamily="18" charset="0"/>
                          <a:ea typeface="+mn-ea"/>
                          <a:cs typeface="+mn-cs"/>
                        </a:rPr>
                        <m:t>m</m:t>
                      </m:r>
                    </m:sub>
                  </m:sSub>
                  <m:r>
                    <m:rPr>
                      <m:nor/>
                    </m:rPr>
                    <a:rPr lang="it-IT" sz="1100" b="0" i="0">
                      <a:solidFill>
                        <a:schemeClr val="tx1"/>
                      </a:solidFill>
                      <a:effectLst/>
                      <a:latin typeface="Cambria Math" panose="02040503050406030204" pitchFamily="18" charset="0"/>
                      <a:ea typeface="+mn-ea"/>
                      <a:cs typeface="+mn-cs"/>
                    </a:rPr>
                    <m:t> + </m:t>
                  </m:r>
                  <m:r>
                    <m:rPr>
                      <m:sty m:val="p"/>
                    </m:rPr>
                    <a:rPr lang="it-IT" sz="1100" b="0" i="0">
                      <a:solidFill>
                        <a:schemeClr val="tx1"/>
                      </a:solidFill>
                      <a:effectLst/>
                      <a:latin typeface="Cambria Math" panose="02040503050406030204" pitchFamily="18" charset="0"/>
                      <a:ea typeface="+mn-ea"/>
                      <a:cs typeface="+mn-cs"/>
                    </a:rPr>
                    <m:t>u</m:t>
                  </m:r>
                  <m:r>
                    <a:rPr lang="it-IT" sz="1100" b="0" i="0" baseline="-25000">
                      <a:solidFill>
                        <a:schemeClr val="tx1"/>
                      </a:solidFill>
                      <a:effectLst/>
                      <a:latin typeface="Cambria Math" panose="02040503050406030204" pitchFamily="18" charset="0"/>
                      <a:ea typeface="+mn-ea"/>
                      <a:cs typeface="+mn-cs"/>
                    </a:rPr>
                    <m:t>3</m:t>
                  </m:r>
                  <m:r>
                    <m:rPr>
                      <m:sty m:val="p"/>
                    </m:rPr>
                    <a:rPr lang="it-IT" sz="1100" b="0" i="0" baseline="-25000">
                      <a:solidFill>
                        <a:schemeClr val="tx1"/>
                      </a:solidFill>
                      <a:effectLst/>
                      <a:latin typeface="Cambria Math" panose="02040503050406030204" pitchFamily="18" charset="0"/>
                      <a:ea typeface="+mn-ea"/>
                      <a:cs typeface="+mn-cs"/>
                    </a:rPr>
                    <m:t>m</m:t>
                  </m:r>
                </m:oMath>
              </a14:m>
              <a:r>
                <a:rPr lang="it-IT" sz="1100" i="0"/>
                <a:t> =</a:t>
              </a:r>
            </a:p>
          </xdr:txBody>
        </xdr:sp>
      </mc:Choice>
      <mc:Fallback xmlns="">
        <xdr:sp macro="" textlink="">
          <xdr:nvSpPr>
            <xdr:cNvPr id="117" name="CasellaDiTesto 116"/>
            <xdr:cNvSpPr txBox="1"/>
          </xdr:nvSpPr>
          <xdr:spPr>
            <a:xfrm>
              <a:off x="600075" y="27412950"/>
              <a:ext cx="3448050"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lang="it-IT" sz="1100" b="0" i="0">
                  <a:latin typeface="Cambria Math" panose="02040503050406030204" pitchFamily="18" charset="0"/>
                </a:rPr>
                <a:t>Z=H_d</a:t>
              </a:r>
              <a:r>
                <a:rPr lang="it-IT" sz="1100" b="0" i="0">
                  <a:latin typeface="Cambria Math" panose="02040503050406030204" pitchFamily="18" charset="0"/>
                  <a:ea typeface="Cambria Math" panose="02040503050406030204" pitchFamily="18" charset="0"/>
                </a:rPr>
                <a:t>   </a:t>
              </a:r>
              <a:r>
                <a:rPr lang="it-IT" sz="1100" b="0" i="0">
                  <a:solidFill>
                    <a:schemeClr val="tx1"/>
                  </a:solidFill>
                  <a:effectLst/>
                  <a:latin typeface="Cambria Math" panose="02040503050406030204" pitchFamily="18" charset="0"/>
                  <a:ea typeface="+mn-ea"/>
                  <a:cs typeface="+mn-cs"/>
                </a:rPr>
                <a:t>〖                          σ〗_h3m=〖</a:t>
              </a:r>
              <a:r>
                <a:rPr lang="el-GR" sz="1100" b="0" i="0">
                  <a:solidFill>
                    <a:schemeClr val="tx1"/>
                  </a:solidFill>
                  <a:effectLst/>
                  <a:latin typeface="Cambria Math" panose="02040503050406030204" pitchFamily="18" charset="0"/>
                  <a:ea typeface="+mn-ea"/>
                  <a:cs typeface="+mn-cs"/>
                </a:rPr>
                <a:t>σ</a:t>
              </a:r>
              <a:r>
                <a:rPr lang="it-IT" sz="1100" b="0" i="0">
                  <a:solidFill>
                    <a:schemeClr val="tx1"/>
                  </a:solidFill>
                  <a:effectLst/>
                  <a:latin typeface="Cambria Math" panose="02040503050406030204" pitchFamily="18" charset="0"/>
                  <a:ea typeface="+mn-ea"/>
                  <a:cs typeface="+mn-cs"/>
                </a:rPr>
                <a:t>′〗_h3m " + " u</a:t>
              </a:r>
              <a:r>
                <a:rPr lang="it-IT" sz="1100" b="0" i="0" baseline="-25000">
                  <a:solidFill>
                    <a:schemeClr val="tx1"/>
                  </a:solidFill>
                  <a:effectLst/>
                  <a:latin typeface="Cambria Math" panose="02040503050406030204" pitchFamily="18" charset="0"/>
                  <a:ea typeface="+mn-ea"/>
                  <a:cs typeface="+mn-cs"/>
                </a:rPr>
                <a:t>3m</a:t>
              </a:r>
              <a:r>
                <a:rPr lang="it-IT" sz="1100" i="0"/>
                <a:t> =</a:t>
              </a:r>
            </a:p>
          </xdr:txBody>
        </xdr:sp>
      </mc:Fallback>
    </mc:AlternateContent>
    <xdr:clientData/>
  </xdr:oneCellAnchor>
  <xdr:oneCellAnchor>
    <xdr:from>
      <xdr:col>0</xdr:col>
      <xdr:colOff>609599</xdr:colOff>
      <xdr:row>137</xdr:row>
      <xdr:rowOff>9525</xdr:rowOff>
    </xdr:from>
    <xdr:ext cx="3457575" cy="172227"/>
    <mc:AlternateContent xmlns:mc="http://schemas.openxmlformats.org/markup-compatibility/2006" xmlns:a14="http://schemas.microsoft.com/office/drawing/2010/main">
      <mc:Choice Requires="a14">
        <xdr:sp macro="" textlink="">
          <xdr:nvSpPr>
            <xdr:cNvPr id="118" name="CasellaDiTesto 117"/>
            <xdr:cNvSpPr txBox="1"/>
          </xdr:nvSpPr>
          <xdr:spPr>
            <a:xfrm>
              <a:off x="609599" y="27203400"/>
              <a:ext cx="345757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l"/>
              <a14:m>
                <m:oMathPara xmlns:m="http://schemas.openxmlformats.org/officeDocument/2006/math">
                  <m:oMathParaPr>
                    <m:jc m:val="left"/>
                  </m:oMathParaPr>
                  <m:oMath xmlns:m="http://schemas.openxmlformats.org/officeDocument/2006/math">
                    <m:r>
                      <m:rPr>
                        <m:sty m:val="p"/>
                      </m:rPr>
                      <a:rPr lang="it-IT" sz="1100" b="0" i="0">
                        <a:latin typeface="Cambria Math" panose="02040503050406030204" pitchFamily="18" charset="0"/>
                      </a:rPr>
                      <m:t>Z</m:t>
                    </m:r>
                    <m:r>
                      <a:rPr lang="it-IT" sz="1100" b="0" i="0">
                        <a:latin typeface="Cambria Math" panose="02040503050406030204" pitchFamily="18" charset="0"/>
                      </a:rPr>
                      <m:t>=</m:t>
                    </m:r>
                    <m:sSub>
                      <m:sSubPr>
                        <m:ctrlPr>
                          <a:rPr lang="it-IT" sz="1100" b="0" i="1">
                            <a:latin typeface="Cambria Math" panose="02040503050406030204" pitchFamily="18" charset="0"/>
                            <a:ea typeface="Cambria Math" panose="02040503050406030204" pitchFamily="18" charset="0"/>
                          </a:rPr>
                        </m:ctrlPr>
                      </m:sSubPr>
                      <m:e>
                        <m:r>
                          <m:rPr>
                            <m:sty m:val="p"/>
                          </m:rPr>
                          <a:rPr lang="it-IT" sz="1100" b="0" i="0">
                            <a:latin typeface="Cambria Math" panose="02040503050406030204" pitchFamily="18" charset="0"/>
                            <a:ea typeface="Cambria Math" panose="02040503050406030204" pitchFamily="18" charset="0"/>
                          </a:rPr>
                          <m:t>H</m:t>
                        </m:r>
                      </m:e>
                      <m:sub>
                        <m:r>
                          <m:rPr>
                            <m:sty m:val="p"/>
                          </m:rPr>
                          <a:rPr lang="it-IT" sz="1100" b="0" i="0">
                            <a:latin typeface="Cambria Math" panose="02040503050406030204" pitchFamily="18" charset="0"/>
                            <a:ea typeface="Cambria Math" panose="02040503050406030204" pitchFamily="18" charset="0"/>
                          </a:rPr>
                          <m:t>A</m:t>
                        </m:r>
                      </m:sub>
                    </m:sSub>
                    <m:r>
                      <a:rPr lang="it-IT" sz="1100" b="0" i="0">
                        <a:latin typeface="Cambria Math" panose="02040503050406030204" pitchFamily="18" charset="0"/>
                        <a:ea typeface="Cambria Math" panose="02040503050406030204" pitchFamily="18" charset="0"/>
                      </a:rPr>
                      <m:t>  </m:t>
                    </m:r>
                    <m:sSub>
                      <m:sSubPr>
                        <m:ctrlPr>
                          <a:rPr lang="it-IT" sz="1100" b="0" i="1">
                            <a:solidFill>
                              <a:schemeClr val="tx1"/>
                            </a:solidFill>
                            <a:effectLst/>
                            <a:latin typeface="Cambria Math" panose="02040503050406030204" pitchFamily="18" charset="0"/>
                            <a:ea typeface="+mn-ea"/>
                            <a:cs typeface="+mn-cs"/>
                          </a:rPr>
                        </m:ctrlPr>
                      </m:sSubPr>
                      <m:e>
                        <m:r>
                          <a:rPr lang="it-IT" sz="1100" b="0" i="0">
                            <a:solidFill>
                              <a:schemeClr val="tx1"/>
                            </a:solidFill>
                            <a:effectLst/>
                            <a:latin typeface="Cambria Math" panose="02040503050406030204" pitchFamily="18" charset="0"/>
                            <a:ea typeface="+mn-ea"/>
                            <a:cs typeface="+mn-cs"/>
                          </a:rPr>
                          <m:t>                         </m:t>
                        </m:r>
                        <m:r>
                          <m:rPr>
                            <m:sty m:val="p"/>
                          </m:rPr>
                          <a:rPr lang="it-IT" sz="1100" b="0" i="0">
                            <a:solidFill>
                              <a:schemeClr val="tx1"/>
                            </a:solidFill>
                            <a:effectLst/>
                            <a:latin typeface="Cambria Math" panose="02040503050406030204" pitchFamily="18" charset="0"/>
                            <a:ea typeface="+mn-ea"/>
                            <a:cs typeface="+mn-cs"/>
                          </a:rPr>
                          <m:t>σ</m:t>
                        </m:r>
                      </m:e>
                      <m:sub>
                        <m:r>
                          <m:rPr>
                            <m:sty m:val="p"/>
                          </m:rPr>
                          <a:rPr lang="it-IT" sz="1100" b="0" i="0">
                            <a:solidFill>
                              <a:schemeClr val="tx1"/>
                            </a:solidFill>
                            <a:effectLst/>
                            <a:latin typeface="Cambria Math" panose="02040503050406030204" pitchFamily="18" charset="0"/>
                            <a:ea typeface="+mn-ea"/>
                            <a:cs typeface="+mn-cs"/>
                          </a:rPr>
                          <m:t>h</m:t>
                        </m:r>
                        <m:r>
                          <a:rPr lang="it-IT" sz="1100" b="0" i="0">
                            <a:solidFill>
                              <a:schemeClr val="tx1"/>
                            </a:solidFill>
                            <a:effectLst/>
                            <a:latin typeface="Cambria Math" panose="02040503050406030204" pitchFamily="18" charset="0"/>
                            <a:ea typeface="+mn-ea"/>
                            <a:cs typeface="+mn-cs"/>
                          </a:rPr>
                          <m:t>2</m:t>
                        </m:r>
                        <m:r>
                          <m:rPr>
                            <m:sty m:val="p"/>
                          </m:rPr>
                          <a:rPr lang="it-IT" sz="1100" b="0" i="0">
                            <a:solidFill>
                              <a:schemeClr val="tx1"/>
                            </a:solidFill>
                            <a:effectLst/>
                            <a:latin typeface="Cambria Math" panose="02040503050406030204" pitchFamily="18" charset="0"/>
                            <a:ea typeface="+mn-ea"/>
                            <a:cs typeface="+mn-cs"/>
                          </a:rPr>
                          <m:t>inf</m:t>
                        </m:r>
                      </m:sub>
                    </m:sSub>
                    <m:r>
                      <a:rPr lang="it-IT" sz="1100" b="0" i="0">
                        <a:solidFill>
                          <a:schemeClr val="tx1"/>
                        </a:solidFill>
                        <a:effectLst/>
                        <a:latin typeface="Cambria Math" panose="02040503050406030204" pitchFamily="18" charset="0"/>
                        <a:ea typeface="+mn-ea"/>
                        <a:cs typeface="+mn-cs"/>
                      </a:rPr>
                      <m:t>=</m:t>
                    </m:r>
                    <m:sSub>
                      <m:sSubPr>
                        <m:ctrlPr>
                          <a:rPr lang="it-IT" sz="1100" b="0" i="1">
                            <a:solidFill>
                              <a:schemeClr val="tx1"/>
                            </a:solidFill>
                            <a:effectLst/>
                            <a:latin typeface="Cambria Math" panose="02040503050406030204" pitchFamily="18" charset="0"/>
                            <a:ea typeface="+mn-ea"/>
                            <a:cs typeface="+mn-cs"/>
                          </a:rPr>
                        </m:ctrlPr>
                      </m:sSubPr>
                      <m:e>
                        <m:r>
                          <m:rPr>
                            <m:sty m:val="p"/>
                          </m:rPr>
                          <a:rPr lang="el-GR" sz="1100" b="0" i="0">
                            <a:solidFill>
                              <a:schemeClr val="tx1"/>
                            </a:solidFill>
                            <a:effectLst/>
                            <a:latin typeface="Cambria Math" panose="02040503050406030204" pitchFamily="18" charset="0"/>
                            <a:ea typeface="+mn-ea"/>
                            <a:cs typeface="+mn-cs"/>
                          </a:rPr>
                          <m:t>σ</m:t>
                        </m:r>
                        <m:r>
                          <a:rPr lang="it-IT" sz="1100" b="0" i="0">
                            <a:solidFill>
                              <a:schemeClr val="tx1"/>
                            </a:solidFill>
                            <a:effectLst/>
                            <a:latin typeface="Cambria Math" panose="02040503050406030204" pitchFamily="18" charset="0"/>
                            <a:ea typeface="+mn-ea"/>
                            <a:cs typeface="+mn-cs"/>
                          </a:rPr>
                          <m:t>′</m:t>
                        </m:r>
                      </m:e>
                      <m:sub>
                        <m:r>
                          <m:rPr>
                            <m:sty m:val="p"/>
                          </m:rPr>
                          <a:rPr lang="it-IT" sz="1100" b="0" i="0">
                            <a:solidFill>
                              <a:schemeClr val="tx1"/>
                            </a:solidFill>
                            <a:effectLst/>
                            <a:latin typeface="Cambria Math" panose="02040503050406030204" pitchFamily="18" charset="0"/>
                            <a:ea typeface="+mn-ea"/>
                            <a:cs typeface="+mn-cs"/>
                          </a:rPr>
                          <m:t>hv</m:t>
                        </m:r>
                        <m:r>
                          <a:rPr lang="it-IT" sz="1100" b="0" i="0">
                            <a:solidFill>
                              <a:schemeClr val="tx1"/>
                            </a:solidFill>
                            <a:effectLst/>
                            <a:latin typeface="Cambria Math" panose="02040503050406030204" pitchFamily="18" charset="0"/>
                            <a:ea typeface="+mn-ea"/>
                            <a:cs typeface="+mn-cs"/>
                          </a:rPr>
                          <m:t>2</m:t>
                        </m:r>
                        <m:r>
                          <m:rPr>
                            <m:sty m:val="p"/>
                          </m:rPr>
                          <a:rPr lang="it-IT" sz="1100" b="0" i="0">
                            <a:solidFill>
                              <a:schemeClr val="tx1"/>
                            </a:solidFill>
                            <a:effectLst/>
                            <a:latin typeface="Cambria Math" panose="02040503050406030204" pitchFamily="18" charset="0"/>
                            <a:ea typeface="+mn-ea"/>
                            <a:cs typeface="+mn-cs"/>
                          </a:rPr>
                          <m:t>inf</m:t>
                        </m:r>
                      </m:sub>
                    </m:sSub>
                    <m:r>
                      <a:rPr lang="it-IT" sz="1100" b="0" i="1">
                        <a:solidFill>
                          <a:schemeClr val="tx1"/>
                        </a:solidFill>
                        <a:effectLst/>
                        <a:latin typeface="Cambria Math" panose="02040503050406030204" pitchFamily="18" charset="0"/>
                        <a:ea typeface="+mn-ea"/>
                        <a:cs typeface="+mn-cs"/>
                      </a:rPr>
                      <m:t>+</m:t>
                    </m:r>
                    <m:sSub>
                      <m:sSubPr>
                        <m:ctrlPr>
                          <a:rPr lang="it-IT" sz="1100" i="1">
                            <a:solidFill>
                              <a:schemeClr val="tx1"/>
                            </a:solidFill>
                            <a:effectLst/>
                            <a:latin typeface="Cambria Math" panose="02040503050406030204" pitchFamily="18" charset="0"/>
                            <a:ea typeface="+mn-ea"/>
                            <a:cs typeface="+mn-cs"/>
                          </a:rPr>
                        </m:ctrlPr>
                      </m:sSubPr>
                      <m:e>
                        <m:r>
                          <a:rPr lang="it-IT" sz="1100" b="0" i="0">
                            <a:solidFill>
                              <a:schemeClr val="tx1"/>
                            </a:solidFill>
                            <a:effectLst/>
                            <a:latin typeface="Cambria Math" panose="02040503050406030204" pitchFamily="18" charset="0"/>
                            <a:ea typeface="+mn-ea"/>
                            <a:cs typeface="+mn-cs"/>
                          </a:rPr>
                          <m:t> </m:t>
                        </m:r>
                        <m:r>
                          <m:rPr>
                            <m:sty m:val="p"/>
                          </m:rPr>
                          <a:rPr lang="it-IT" sz="1100" b="0" i="0">
                            <a:solidFill>
                              <a:schemeClr val="tx1"/>
                            </a:solidFill>
                            <a:effectLst/>
                            <a:latin typeface="Cambria Math" panose="02040503050406030204" pitchFamily="18" charset="0"/>
                            <a:ea typeface="+mn-ea"/>
                            <a:cs typeface="+mn-cs"/>
                          </a:rPr>
                          <m:t>u</m:t>
                        </m:r>
                      </m:e>
                      <m:sub>
                        <m:r>
                          <a:rPr lang="it-IT" sz="1100" b="0" i="0">
                            <a:solidFill>
                              <a:schemeClr val="tx1"/>
                            </a:solidFill>
                            <a:effectLst/>
                            <a:latin typeface="Cambria Math" panose="02040503050406030204" pitchFamily="18" charset="0"/>
                            <a:ea typeface="+mn-ea"/>
                            <a:cs typeface="+mn-cs"/>
                          </a:rPr>
                          <m:t>2</m:t>
                        </m:r>
                        <m:r>
                          <m:rPr>
                            <m:sty m:val="p"/>
                          </m:rPr>
                          <a:rPr lang="it-IT" sz="1100" b="0" i="0">
                            <a:solidFill>
                              <a:schemeClr val="tx1"/>
                            </a:solidFill>
                            <a:effectLst/>
                            <a:latin typeface="Cambria Math" panose="02040503050406030204" pitchFamily="18" charset="0"/>
                            <a:ea typeface="+mn-ea"/>
                            <a:cs typeface="+mn-cs"/>
                          </a:rPr>
                          <m:t>m</m:t>
                        </m:r>
                      </m:sub>
                    </m:sSub>
                    <m:r>
                      <a:rPr lang="it-IT" sz="1100" b="0" i="1">
                        <a:solidFill>
                          <a:schemeClr val="tx1"/>
                        </a:solidFill>
                        <a:effectLst/>
                        <a:latin typeface="Cambria Math" panose="02040503050406030204" pitchFamily="18" charset="0"/>
                        <a:ea typeface="+mn-ea"/>
                        <a:cs typeface="+mn-cs"/>
                      </a:rPr>
                      <m:t>=</m:t>
                    </m:r>
                  </m:oMath>
                </m:oMathPara>
              </a14:m>
              <a:endParaRPr lang="it-IT" sz="1100" i="0"/>
            </a:p>
          </xdr:txBody>
        </xdr:sp>
      </mc:Choice>
      <mc:Fallback xmlns="">
        <xdr:sp macro="" textlink="">
          <xdr:nvSpPr>
            <xdr:cNvPr id="118" name="CasellaDiTesto 117"/>
            <xdr:cNvSpPr txBox="1"/>
          </xdr:nvSpPr>
          <xdr:spPr>
            <a:xfrm>
              <a:off x="609599" y="27203400"/>
              <a:ext cx="345757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l"/>
              <a:r>
                <a:rPr lang="it-IT" sz="1100" b="0" i="0">
                  <a:latin typeface="Cambria Math" panose="02040503050406030204" pitchFamily="18" charset="0"/>
                </a:rPr>
                <a:t>Z=</a:t>
              </a:r>
              <a:r>
                <a:rPr lang="it-IT" sz="1100" b="0" i="0">
                  <a:latin typeface="Cambria Math" panose="02040503050406030204" pitchFamily="18" charset="0"/>
                  <a:ea typeface="Cambria Math" panose="02040503050406030204" pitchFamily="18" charset="0"/>
                </a:rPr>
                <a:t>H_A   </a:t>
              </a:r>
              <a:r>
                <a:rPr lang="it-IT" sz="1100" b="0" i="0">
                  <a:solidFill>
                    <a:schemeClr val="tx1"/>
                  </a:solidFill>
                  <a:effectLst/>
                  <a:latin typeface="Cambria Math" panose="02040503050406030204" pitchFamily="18" charset="0"/>
                  <a:ea typeface="+mn-ea"/>
                  <a:cs typeface="+mn-cs"/>
                </a:rPr>
                <a:t>〖                         σ〗_h2inf=〖</a:t>
              </a:r>
              <a:r>
                <a:rPr lang="el-GR" sz="1100" b="0" i="0">
                  <a:solidFill>
                    <a:schemeClr val="tx1"/>
                  </a:solidFill>
                  <a:effectLst/>
                  <a:latin typeface="Cambria Math" panose="02040503050406030204" pitchFamily="18" charset="0"/>
                  <a:ea typeface="+mn-ea"/>
                  <a:cs typeface="+mn-cs"/>
                </a:rPr>
                <a:t>σ</a:t>
              </a:r>
              <a:r>
                <a:rPr lang="it-IT" sz="1100" b="0" i="0">
                  <a:solidFill>
                    <a:schemeClr val="tx1"/>
                  </a:solidFill>
                  <a:effectLst/>
                  <a:latin typeface="Cambria Math" panose="02040503050406030204" pitchFamily="18" charset="0"/>
                  <a:ea typeface="+mn-ea"/>
                  <a:cs typeface="+mn-cs"/>
                </a:rPr>
                <a:t>′〗_hv2inf+</a:t>
              </a:r>
              <a:r>
                <a:rPr lang="it-IT" sz="1100" i="0">
                  <a:solidFill>
                    <a:schemeClr val="tx1"/>
                  </a:solidFill>
                  <a:effectLst/>
                  <a:latin typeface="Cambria Math" panose="02040503050406030204" pitchFamily="18" charset="0"/>
                  <a:ea typeface="+mn-ea"/>
                  <a:cs typeface="+mn-cs"/>
                </a:rPr>
                <a:t>〖</a:t>
              </a:r>
              <a:r>
                <a:rPr lang="it-IT" sz="1100" b="0" i="0">
                  <a:solidFill>
                    <a:schemeClr val="tx1"/>
                  </a:solidFill>
                  <a:effectLst/>
                  <a:latin typeface="Cambria Math" panose="02040503050406030204" pitchFamily="18" charset="0"/>
                  <a:ea typeface="+mn-ea"/>
                  <a:cs typeface="+mn-cs"/>
                </a:rPr>
                <a:t> u〗_2m=</a:t>
              </a:r>
              <a:endParaRPr lang="it-IT" sz="1100" i="0"/>
            </a:p>
          </xdr:txBody>
        </xdr:sp>
      </mc:Fallback>
    </mc:AlternateContent>
    <xdr:clientData/>
  </xdr:oneCellAnchor>
  <xdr:oneCellAnchor>
    <xdr:from>
      <xdr:col>1</xdr:col>
      <xdr:colOff>9525</xdr:colOff>
      <xdr:row>143</xdr:row>
      <xdr:rowOff>9525</xdr:rowOff>
    </xdr:from>
    <xdr:ext cx="3409950" cy="172227"/>
    <mc:AlternateContent xmlns:mc="http://schemas.openxmlformats.org/markup-compatibility/2006" xmlns:a14="http://schemas.microsoft.com/office/drawing/2010/main">
      <mc:Choice Requires="a14">
        <xdr:sp macro="" textlink="">
          <xdr:nvSpPr>
            <xdr:cNvPr id="119" name="CasellaDiTesto 118"/>
            <xdr:cNvSpPr txBox="1"/>
          </xdr:nvSpPr>
          <xdr:spPr>
            <a:xfrm>
              <a:off x="619125" y="28441650"/>
              <a:ext cx="3409950"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marL="0" marR="0" lvl="0" indent="0" algn="l" defTabSz="914400" eaLnBrk="1" fontAlgn="auto" latinLnBrk="0" hangingPunct="1">
                <a:lnSpc>
                  <a:spcPct val="100000"/>
                </a:lnSpc>
                <a:spcBef>
                  <a:spcPts val="0"/>
                </a:spcBef>
                <a:spcAft>
                  <a:spcPts val="0"/>
                </a:spcAft>
                <a:buClrTx/>
                <a:buSzTx/>
                <a:buFontTx/>
                <a:buNone/>
                <a:tabLst/>
                <a:defRPr/>
              </a:pPr>
              <a14:m>
                <m:oMath xmlns:m="http://schemas.openxmlformats.org/officeDocument/2006/math">
                  <m:r>
                    <m:rPr>
                      <m:sty m:val="p"/>
                    </m:rPr>
                    <a:rPr lang="it-IT" sz="1100" b="0" i="0">
                      <a:latin typeface="Cambria Math" panose="02040503050406030204" pitchFamily="18" charset="0"/>
                    </a:rPr>
                    <m:t>Z</m:t>
                  </m:r>
                  <m:r>
                    <a:rPr lang="it-IT" sz="1100" b="0" i="0">
                      <a:latin typeface="Cambria Math" panose="02040503050406030204" pitchFamily="18" charset="0"/>
                    </a:rPr>
                    <m:t>=</m:t>
                  </m:r>
                  <m:r>
                    <m:rPr>
                      <m:sty m:val="p"/>
                    </m:rPr>
                    <a:rPr lang="it-IT" sz="1100" b="0" i="0">
                      <a:latin typeface="Cambria Math" panose="02040503050406030204" pitchFamily="18" charset="0"/>
                    </a:rPr>
                    <m:t>L</m:t>
                  </m:r>
                  <m:r>
                    <a:rPr lang="it-IT" sz="1100" b="0" i="0">
                      <a:latin typeface="Cambria Math" panose="02040503050406030204" pitchFamily="18" charset="0"/>
                      <a:ea typeface="Cambria Math" panose="02040503050406030204" pitchFamily="18" charset="0"/>
                    </a:rPr>
                    <m:t>  </m:t>
                  </m:r>
                  <m:sSub>
                    <m:sSubPr>
                      <m:ctrlPr>
                        <a:rPr lang="it-IT" sz="1100" b="0" i="1">
                          <a:solidFill>
                            <a:schemeClr val="tx1"/>
                          </a:solidFill>
                          <a:effectLst/>
                          <a:latin typeface="Cambria Math" panose="02040503050406030204" pitchFamily="18" charset="0"/>
                          <a:ea typeface="+mn-ea"/>
                          <a:cs typeface="+mn-cs"/>
                        </a:rPr>
                      </m:ctrlPr>
                    </m:sSubPr>
                    <m:e>
                      <m:r>
                        <a:rPr lang="it-IT" sz="1100" b="0" i="0">
                          <a:solidFill>
                            <a:schemeClr val="tx1"/>
                          </a:solidFill>
                          <a:effectLst/>
                          <a:latin typeface="Cambria Math" panose="02040503050406030204" pitchFamily="18" charset="0"/>
                          <a:ea typeface="+mn-ea"/>
                          <a:cs typeface="+mn-cs"/>
                        </a:rPr>
                        <m:t>                             </m:t>
                      </m:r>
                      <m:r>
                        <m:rPr>
                          <m:sty m:val="p"/>
                        </m:rPr>
                        <a:rPr lang="it-IT" sz="1100" b="0" i="0">
                          <a:solidFill>
                            <a:schemeClr val="tx1"/>
                          </a:solidFill>
                          <a:effectLst/>
                          <a:latin typeface="Cambria Math" panose="02040503050406030204" pitchFamily="18" charset="0"/>
                          <a:ea typeface="+mn-ea"/>
                          <a:cs typeface="+mn-cs"/>
                        </a:rPr>
                        <m:t>σ</m:t>
                      </m:r>
                    </m:e>
                    <m:sub>
                      <m:r>
                        <m:rPr>
                          <m:sty m:val="p"/>
                        </m:rPr>
                        <a:rPr lang="it-IT" sz="1100" b="0" i="0">
                          <a:solidFill>
                            <a:schemeClr val="tx1"/>
                          </a:solidFill>
                          <a:effectLst/>
                          <a:latin typeface="Cambria Math" panose="02040503050406030204" pitchFamily="18" charset="0"/>
                          <a:ea typeface="+mn-ea"/>
                          <a:cs typeface="+mn-cs"/>
                        </a:rPr>
                        <m:t>h</m:t>
                      </m:r>
                      <m:r>
                        <a:rPr lang="it-IT" sz="1100" b="0" i="0">
                          <a:solidFill>
                            <a:schemeClr val="tx1"/>
                          </a:solidFill>
                          <a:effectLst/>
                          <a:latin typeface="Cambria Math" panose="02040503050406030204" pitchFamily="18" charset="0"/>
                          <a:ea typeface="+mn-ea"/>
                          <a:cs typeface="+mn-cs"/>
                        </a:rPr>
                        <m:t>4</m:t>
                      </m:r>
                      <m:r>
                        <m:rPr>
                          <m:sty m:val="p"/>
                        </m:rPr>
                        <a:rPr lang="it-IT" sz="1100" b="0" i="0">
                          <a:solidFill>
                            <a:schemeClr val="tx1"/>
                          </a:solidFill>
                          <a:effectLst/>
                          <a:latin typeface="Cambria Math" panose="02040503050406030204" pitchFamily="18" charset="0"/>
                          <a:ea typeface="+mn-ea"/>
                          <a:cs typeface="+mn-cs"/>
                        </a:rPr>
                        <m:t>v</m:t>
                      </m:r>
                    </m:sub>
                  </m:sSub>
                  <m:r>
                    <a:rPr lang="it-IT" sz="1100" b="0" i="0">
                      <a:solidFill>
                        <a:schemeClr val="tx1"/>
                      </a:solidFill>
                      <a:effectLst/>
                      <a:latin typeface="Cambria Math" panose="02040503050406030204" pitchFamily="18" charset="0"/>
                      <a:ea typeface="+mn-ea"/>
                      <a:cs typeface="+mn-cs"/>
                    </a:rPr>
                    <m:t>=</m:t>
                  </m:r>
                  <m:sSub>
                    <m:sSubPr>
                      <m:ctrlPr>
                        <a:rPr lang="it-IT" sz="1100" b="0" i="1">
                          <a:solidFill>
                            <a:schemeClr val="tx1"/>
                          </a:solidFill>
                          <a:effectLst/>
                          <a:latin typeface="Cambria Math" panose="02040503050406030204" pitchFamily="18" charset="0"/>
                          <a:ea typeface="+mn-ea"/>
                          <a:cs typeface="+mn-cs"/>
                        </a:rPr>
                      </m:ctrlPr>
                    </m:sSubPr>
                    <m:e>
                      <m:r>
                        <m:rPr>
                          <m:sty m:val="p"/>
                        </m:rPr>
                        <a:rPr lang="el-GR" sz="1100" b="0" i="0">
                          <a:solidFill>
                            <a:schemeClr val="tx1"/>
                          </a:solidFill>
                          <a:effectLst/>
                          <a:latin typeface="Cambria Math" panose="02040503050406030204" pitchFamily="18" charset="0"/>
                          <a:ea typeface="+mn-ea"/>
                          <a:cs typeface="+mn-cs"/>
                        </a:rPr>
                        <m:t>σ</m:t>
                      </m:r>
                      <m:r>
                        <a:rPr lang="it-IT" sz="1100" b="0" i="0">
                          <a:solidFill>
                            <a:schemeClr val="tx1"/>
                          </a:solidFill>
                          <a:effectLst/>
                          <a:latin typeface="Cambria Math" panose="02040503050406030204" pitchFamily="18" charset="0"/>
                          <a:ea typeface="+mn-ea"/>
                          <a:cs typeface="+mn-cs"/>
                        </a:rPr>
                        <m:t>′</m:t>
                      </m:r>
                    </m:e>
                    <m:sub>
                      <m:r>
                        <m:rPr>
                          <m:sty m:val="p"/>
                        </m:rPr>
                        <a:rPr lang="it-IT" sz="1100" b="0" i="0">
                          <a:solidFill>
                            <a:schemeClr val="tx1"/>
                          </a:solidFill>
                          <a:effectLst/>
                          <a:latin typeface="Cambria Math" panose="02040503050406030204" pitchFamily="18" charset="0"/>
                          <a:ea typeface="+mn-ea"/>
                          <a:cs typeface="+mn-cs"/>
                        </a:rPr>
                        <m:t>h</m:t>
                      </m:r>
                      <m:r>
                        <a:rPr lang="it-IT" sz="1100" b="0" i="0">
                          <a:solidFill>
                            <a:schemeClr val="tx1"/>
                          </a:solidFill>
                          <a:effectLst/>
                          <a:latin typeface="Cambria Math" panose="02040503050406030204" pitchFamily="18" charset="0"/>
                          <a:ea typeface="+mn-ea"/>
                          <a:cs typeface="+mn-cs"/>
                        </a:rPr>
                        <m:t>4</m:t>
                      </m:r>
                      <m:r>
                        <m:rPr>
                          <m:sty m:val="p"/>
                        </m:rPr>
                        <a:rPr lang="it-IT" sz="1100" b="0" i="0">
                          <a:solidFill>
                            <a:schemeClr val="tx1"/>
                          </a:solidFill>
                          <a:effectLst/>
                          <a:latin typeface="Cambria Math" panose="02040503050406030204" pitchFamily="18" charset="0"/>
                          <a:ea typeface="+mn-ea"/>
                          <a:cs typeface="+mn-cs"/>
                        </a:rPr>
                        <m:t>v</m:t>
                      </m:r>
                    </m:sub>
                  </m:sSub>
                  <m:r>
                    <a:rPr lang="it-IT" sz="1100" b="0" i="1">
                      <a:solidFill>
                        <a:schemeClr val="tx1"/>
                      </a:solidFill>
                      <a:effectLst/>
                      <a:latin typeface="Cambria Math" panose="02040503050406030204" pitchFamily="18" charset="0"/>
                      <a:ea typeface="+mn-ea"/>
                      <a:cs typeface="+mn-cs"/>
                    </a:rPr>
                    <m:t>+</m:t>
                  </m:r>
                </m:oMath>
              </a14:m>
              <a:r>
                <a:rPr lang="it-IT" sz="1100" i="0"/>
                <a:t> u</a:t>
              </a:r>
              <a:r>
                <a:rPr lang="it-IT" sz="1100" i="0" baseline="-25000"/>
                <a:t>4v</a:t>
              </a:r>
              <a:r>
                <a:rPr lang="it-IT" sz="1100" i="0"/>
                <a:t>  =</a:t>
              </a:r>
            </a:p>
          </xdr:txBody>
        </xdr:sp>
      </mc:Choice>
      <mc:Fallback xmlns="">
        <xdr:sp macro="" textlink="">
          <xdr:nvSpPr>
            <xdr:cNvPr id="119" name="CasellaDiTesto 118"/>
            <xdr:cNvSpPr txBox="1"/>
          </xdr:nvSpPr>
          <xdr:spPr>
            <a:xfrm>
              <a:off x="619125" y="28441650"/>
              <a:ext cx="3409950"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lang="it-IT" sz="1100" b="0" i="0">
                  <a:latin typeface="Cambria Math" panose="02040503050406030204" pitchFamily="18" charset="0"/>
                </a:rPr>
                <a:t>Z=L</a:t>
              </a:r>
              <a:r>
                <a:rPr lang="it-IT" sz="1100" b="0" i="0">
                  <a:latin typeface="Cambria Math" panose="02040503050406030204" pitchFamily="18" charset="0"/>
                  <a:ea typeface="Cambria Math" panose="02040503050406030204" pitchFamily="18" charset="0"/>
                </a:rPr>
                <a:t>  </a:t>
              </a:r>
              <a:r>
                <a:rPr lang="it-IT" sz="1100" b="0" i="0">
                  <a:solidFill>
                    <a:schemeClr val="tx1"/>
                  </a:solidFill>
                  <a:effectLst/>
                  <a:latin typeface="Cambria Math" panose="02040503050406030204" pitchFamily="18" charset="0"/>
                  <a:ea typeface="+mn-ea"/>
                  <a:cs typeface="+mn-cs"/>
                </a:rPr>
                <a:t>〖                             σ〗_h4v=〖</a:t>
              </a:r>
              <a:r>
                <a:rPr lang="el-GR" sz="1100" b="0" i="0">
                  <a:solidFill>
                    <a:schemeClr val="tx1"/>
                  </a:solidFill>
                  <a:effectLst/>
                  <a:latin typeface="Cambria Math" panose="02040503050406030204" pitchFamily="18" charset="0"/>
                  <a:ea typeface="+mn-ea"/>
                  <a:cs typeface="+mn-cs"/>
                </a:rPr>
                <a:t>σ</a:t>
              </a:r>
              <a:r>
                <a:rPr lang="it-IT" sz="1100" b="0" i="0">
                  <a:solidFill>
                    <a:schemeClr val="tx1"/>
                  </a:solidFill>
                  <a:effectLst/>
                  <a:latin typeface="Cambria Math" panose="02040503050406030204" pitchFamily="18" charset="0"/>
                  <a:ea typeface="+mn-ea"/>
                  <a:cs typeface="+mn-cs"/>
                </a:rPr>
                <a:t>′〗_h4v+</a:t>
              </a:r>
              <a:r>
                <a:rPr lang="it-IT" sz="1100" i="0"/>
                <a:t> u</a:t>
              </a:r>
              <a:r>
                <a:rPr lang="it-IT" sz="1100" i="0" baseline="-25000"/>
                <a:t>4v</a:t>
              </a:r>
              <a:r>
                <a:rPr lang="it-IT" sz="1100" i="0"/>
                <a:t>  =</a:t>
              </a:r>
            </a:p>
          </xdr:txBody>
        </xdr:sp>
      </mc:Fallback>
    </mc:AlternateContent>
    <xdr:clientData/>
  </xdr:oneCellAnchor>
  <xdr:oneCellAnchor>
    <xdr:from>
      <xdr:col>1</xdr:col>
      <xdr:colOff>9525</xdr:colOff>
      <xdr:row>141</xdr:row>
      <xdr:rowOff>180975</xdr:rowOff>
    </xdr:from>
    <xdr:ext cx="2566600" cy="172227"/>
    <mc:AlternateContent xmlns:mc="http://schemas.openxmlformats.org/markup-compatibility/2006" xmlns:a14="http://schemas.microsoft.com/office/drawing/2010/main">
      <mc:Choice Requires="a14">
        <xdr:sp macro="" textlink="">
          <xdr:nvSpPr>
            <xdr:cNvPr id="120" name="CasellaDiTesto 119"/>
            <xdr:cNvSpPr txBox="1"/>
          </xdr:nvSpPr>
          <xdr:spPr>
            <a:xfrm>
              <a:off x="619125" y="28232100"/>
              <a:ext cx="2566600"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eaLnBrk="1" fontAlgn="auto" latinLnBrk="0" hangingPunct="1"/>
              <a14:m>
                <m:oMath xmlns:m="http://schemas.openxmlformats.org/officeDocument/2006/math">
                  <m:r>
                    <m:rPr>
                      <m:sty m:val="p"/>
                    </m:rPr>
                    <a:rPr lang="it-IT" sz="1100" b="0" i="0">
                      <a:latin typeface="Cambria Math" panose="02040503050406030204" pitchFamily="18" charset="0"/>
                    </a:rPr>
                    <m:t>Z</m:t>
                  </m:r>
                  <m:r>
                    <a:rPr lang="it-IT" sz="1100" b="0" i="0">
                      <a:latin typeface="Cambria Math" panose="02040503050406030204" pitchFamily="18" charset="0"/>
                    </a:rPr>
                    <m:t>=</m:t>
                  </m:r>
                  <m:sSub>
                    <m:sSubPr>
                      <m:ctrlPr>
                        <a:rPr lang="it-IT" sz="1100" b="0" i="1">
                          <a:latin typeface="Cambria Math" panose="02040503050406030204" pitchFamily="18" charset="0"/>
                        </a:rPr>
                      </m:ctrlPr>
                    </m:sSubPr>
                    <m:e>
                      <m:r>
                        <m:rPr>
                          <m:sty m:val="p"/>
                        </m:rPr>
                        <a:rPr lang="it-IT" sz="1100" b="0" i="0">
                          <a:latin typeface="Cambria Math" panose="02040503050406030204" pitchFamily="18" charset="0"/>
                        </a:rPr>
                        <m:t>H</m:t>
                      </m:r>
                    </m:e>
                    <m:sub>
                      <m:r>
                        <m:rPr>
                          <m:sty m:val="p"/>
                        </m:rPr>
                        <a:rPr lang="it-IT" sz="1100" b="0" i="0">
                          <a:latin typeface="Cambria Math" panose="02040503050406030204" pitchFamily="18" charset="0"/>
                        </a:rPr>
                        <m:t>d</m:t>
                      </m:r>
                    </m:sub>
                  </m:sSub>
                  <m:r>
                    <a:rPr lang="it-IT" sz="1100" b="0" i="0">
                      <a:latin typeface="Cambria Math" panose="02040503050406030204" pitchFamily="18" charset="0"/>
                      <a:ea typeface="Cambria Math" panose="02040503050406030204" pitchFamily="18" charset="0"/>
                    </a:rPr>
                    <m:t>  </m:t>
                  </m:r>
                  <m:sSub>
                    <m:sSubPr>
                      <m:ctrlPr>
                        <a:rPr lang="it-IT" sz="1100" b="0" i="1">
                          <a:solidFill>
                            <a:schemeClr val="tx1"/>
                          </a:solidFill>
                          <a:effectLst/>
                          <a:latin typeface="Cambria Math" panose="02040503050406030204" pitchFamily="18" charset="0"/>
                          <a:ea typeface="+mn-ea"/>
                          <a:cs typeface="+mn-cs"/>
                        </a:rPr>
                      </m:ctrlPr>
                    </m:sSubPr>
                    <m:e>
                      <m:r>
                        <a:rPr lang="it-IT" sz="1100" b="0" i="0">
                          <a:solidFill>
                            <a:schemeClr val="tx1"/>
                          </a:solidFill>
                          <a:effectLst/>
                          <a:latin typeface="Cambria Math" panose="02040503050406030204" pitchFamily="18" charset="0"/>
                          <a:ea typeface="+mn-ea"/>
                          <a:cs typeface="+mn-cs"/>
                        </a:rPr>
                        <m:t>                         </m:t>
                      </m:r>
                      <m:r>
                        <m:rPr>
                          <m:sty m:val="p"/>
                        </m:rPr>
                        <a:rPr lang="it-IT" sz="1100" b="0" i="0">
                          <a:solidFill>
                            <a:schemeClr val="tx1"/>
                          </a:solidFill>
                          <a:effectLst/>
                          <a:latin typeface="Cambria Math" panose="02040503050406030204" pitchFamily="18" charset="0"/>
                          <a:ea typeface="+mn-ea"/>
                          <a:cs typeface="+mn-cs"/>
                        </a:rPr>
                        <m:t>σ</m:t>
                      </m:r>
                    </m:e>
                    <m:sub>
                      <m:r>
                        <m:rPr>
                          <m:sty m:val="p"/>
                        </m:rPr>
                        <a:rPr lang="it-IT" sz="1100" b="0" i="0">
                          <a:solidFill>
                            <a:schemeClr val="tx1"/>
                          </a:solidFill>
                          <a:effectLst/>
                          <a:latin typeface="Cambria Math" panose="02040503050406030204" pitchFamily="18" charset="0"/>
                          <a:ea typeface="+mn-ea"/>
                          <a:cs typeface="+mn-cs"/>
                        </a:rPr>
                        <m:t>h</m:t>
                      </m:r>
                      <m:r>
                        <a:rPr lang="it-IT" sz="1100" b="0" i="0">
                          <a:solidFill>
                            <a:schemeClr val="tx1"/>
                          </a:solidFill>
                          <a:effectLst/>
                          <a:latin typeface="Cambria Math" panose="02040503050406030204" pitchFamily="18" charset="0"/>
                          <a:ea typeface="+mn-ea"/>
                          <a:cs typeface="+mn-cs"/>
                        </a:rPr>
                        <m:t>3</m:t>
                      </m:r>
                      <m:r>
                        <m:rPr>
                          <m:sty m:val="p"/>
                        </m:rPr>
                        <a:rPr lang="it-IT" sz="1100" b="0" i="0">
                          <a:solidFill>
                            <a:schemeClr val="tx1"/>
                          </a:solidFill>
                          <a:effectLst/>
                          <a:latin typeface="Cambria Math" panose="02040503050406030204" pitchFamily="18" charset="0"/>
                          <a:ea typeface="+mn-ea"/>
                          <a:cs typeface="+mn-cs"/>
                        </a:rPr>
                        <m:t>v</m:t>
                      </m:r>
                    </m:sub>
                  </m:sSub>
                  <m:r>
                    <a:rPr lang="it-IT" sz="1100" b="0" i="0">
                      <a:solidFill>
                        <a:schemeClr val="tx1"/>
                      </a:solidFill>
                      <a:effectLst/>
                      <a:latin typeface="Cambria Math" panose="02040503050406030204" pitchFamily="18" charset="0"/>
                      <a:ea typeface="+mn-ea"/>
                      <a:cs typeface="+mn-cs"/>
                    </a:rPr>
                    <m:t>=</m:t>
                  </m:r>
                  <m:sSub>
                    <m:sSubPr>
                      <m:ctrlPr>
                        <a:rPr lang="it-IT" sz="1100" b="0" i="1">
                          <a:solidFill>
                            <a:schemeClr val="tx1"/>
                          </a:solidFill>
                          <a:effectLst/>
                          <a:latin typeface="Cambria Math" panose="02040503050406030204" pitchFamily="18" charset="0"/>
                          <a:ea typeface="+mn-ea"/>
                          <a:cs typeface="+mn-cs"/>
                        </a:rPr>
                      </m:ctrlPr>
                    </m:sSubPr>
                    <m:e>
                      <m:r>
                        <m:rPr>
                          <m:sty m:val="p"/>
                        </m:rPr>
                        <a:rPr lang="el-GR" sz="1100" b="0" i="0">
                          <a:solidFill>
                            <a:schemeClr val="tx1"/>
                          </a:solidFill>
                          <a:effectLst/>
                          <a:latin typeface="Cambria Math" panose="02040503050406030204" pitchFamily="18" charset="0"/>
                          <a:ea typeface="+mn-ea"/>
                          <a:cs typeface="+mn-cs"/>
                        </a:rPr>
                        <m:t>σ</m:t>
                      </m:r>
                      <m:r>
                        <a:rPr lang="it-IT" sz="1100" b="0" i="0">
                          <a:solidFill>
                            <a:schemeClr val="tx1"/>
                          </a:solidFill>
                          <a:effectLst/>
                          <a:latin typeface="Cambria Math" panose="02040503050406030204" pitchFamily="18" charset="0"/>
                          <a:ea typeface="+mn-ea"/>
                          <a:cs typeface="+mn-cs"/>
                        </a:rPr>
                        <m:t>′</m:t>
                      </m:r>
                    </m:e>
                    <m:sub>
                      <m:r>
                        <m:rPr>
                          <m:sty m:val="p"/>
                        </m:rPr>
                        <a:rPr lang="it-IT" sz="1100" b="0" i="0">
                          <a:solidFill>
                            <a:schemeClr val="tx1"/>
                          </a:solidFill>
                          <a:effectLst/>
                          <a:latin typeface="Cambria Math" panose="02040503050406030204" pitchFamily="18" charset="0"/>
                          <a:ea typeface="+mn-ea"/>
                          <a:cs typeface="+mn-cs"/>
                        </a:rPr>
                        <m:t>h</m:t>
                      </m:r>
                      <m:r>
                        <a:rPr lang="it-IT" sz="1100" b="0" i="0">
                          <a:solidFill>
                            <a:schemeClr val="tx1"/>
                          </a:solidFill>
                          <a:effectLst/>
                          <a:latin typeface="Cambria Math" panose="02040503050406030204" pitchFamily="18" charset="0"/>
                          <a:ea typeface="+mn-ea"/>
                          <a:cs typeface="+mn-cs"/>
                        </a:rPr>
                        <m:t>3</m:t>
                      </m:r>
                      <m:r>
                        <m:rPr>
                          <m:sty m:val="p"/>
                        </m:rPr>
                        <a:rPr lang="it-IT" sz="1100" b="0" i="0">
                          <a:solidFill>
                            <a:schemeClr val="tx1"/>
                          </a:solidFill>
                          <a:effectLst/>
                          <a:latin typeface="Cambria Math" panose="02040503050406030204" pitchFamily="18" charset="0"/>
                          <a:ea typeface="+mn-ea"/>
                          <a:cs typeface="+mn-cs"/>
                        </a:rPr>
                        <m:t>v</m:t>
                      </m:r>
                    </m:sub>
                  </m:sSub>
                  <m:r>
                    <a:rPr lang="it-IT" sz="1100" b="0" i="1">
                      <a:solidFill>
                        <a:schemeClr val="tx1"/>
                      </a:solidFill>
                      <a:effectLst/>
                      <a:latin typeface="Cambria Math" panose="02040503050406030204" pitchFamily="18" charset="0"/>
                      <a:ea typeface="+mn-ea"/>
                      <a:cs typeface="+mn-cs"/>
                    </a:rPr>
                    <m:t>+</m:t>
                  </m:r>
                  <m:r>
                    <m:rPr>
                      <m:sty m:val="p"/>
                    </m:rPr>
                    <a:rPr lang="it-IT" sz="1100" b="0" i="0">
                      <a:solidFill>
                        <a:schemeClr val="tx1"/>
                      </a:solidFill>
                      <a:effectLst/>
                      <a:latin typeface="Cambria Math" panose="02040503050406030204" pitchFamily="18" charset="0"/>
                      <a:ea typeface="+mn-ea"/>
                      <a:cs typeface="+mn-cs"/>
                    </a:rPr>
                    <m:t>u</m:t>
                  </m:r>
                  <m:r>
                    <a:rPr lang="it-IT" sz="1100" b="0" i="0" baseline="-25000">
                      <a:solidFill>
                        <a:schemeClr val="tx1"/>
                      </a:solidFill>
                      <a:effectLst/>
                      <a:latin typeface="Cambria Math" panose="02040503050406030204" pitchFamily="18" charset="0"/>
                      <a:ea typeface="+mn-ea"/>
                      <a:cs typeface="+mn-cs"/>
                    </a:rPr>
                    <m:t>3</m:t>
                  </m:r>
                  <m:r>
                    <m:rPr>
                      <m:sty m:val="p"/>
                    </m:rPr>
                    <a:rPr lang="it-IT" sz="1100" b="0" i="0" baseline="-25000">
                      <a:solidFill>
                        <a:schemeClr val="tx1"/>
                      </a:solidFill>
                      <a:effectLst/>
                      <a:latin typeface="Cambria Math" panose="02040503050406030204" pitchFamily="18" charset="0"/>
                      <a:ea typeface="+mn-ea"/>
                      <a:cs typeface="+mn-cs"/>
                    </a:rPr>
                    <m:t>v</m:t>
                  </m:r>
                </m:oMath>
              </a14:m>
              <a:r>
                <a:rPr lang="it-IT">
                  <a:effectLst/>
                </a:rPr>
                <a:t> =</a:t>
              </a:r>
            </a:p>
          </xdr:txBody>
        </xdr:sp>
      </mc:Choice>
      <mc:Fallback xmlns="">
        <xdr:sp macro="" textlink="">
          <xdr:nvSpPr>
            <xdr:cNvPr id="120" name="CasellaDiTesto 119"/>
            <xdr:cNvSpPr txBox="1"/>
          </xdr:nvSpPr>
          <xdr:spPr>
            <a:xfrm>
              <a:off x="619125" y="28232100"/>
              <a:ext cx="2566600"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eaLnBrk="1" fontAlgn="auto" latinLnBrk="0" hangingPunct="1"/>
              <a:r>
                <a:rPr lang="it-IT" sz="1100" b="0" i="0">
                  <a:latin typeface="Cambria Math" panose="02040503050406030204" pitchFamily="18" charset="0"/>
                </a:rPr>
                <a:t>Z=H_d</a:t>
              </a:r>
              <a:r>
                <a:rPr lang="it-IT" sz="1100" b="0" i="0">
                  <a:latin typeface="Cambria Math" panose="02040503050406030204" pitchFamily="18" charset="0"/>
                  <a:ea typeface="Cambria Math" panose="02040503050406030204" pitchFamily="18" charset="0"/>
                </a:rPr>
                <a:t>   </a:t>
              </a:r>
              <a:r>
                <a:rPr lang="it-IT" sz="1100" b="0" i="0">
                  <a:solidFill>
                    <a:schemeClr val="tx1"/>
                  </a:solidFill>
                  <a:effectLst/>
                  <a:latin typeface="Cambria Math" panose="02040503050406030204" pitchFamily="18" charset="0"/>
                  <a:ea typeface="+mn-ea"/>
                  <a:cs typeface="+mn-cs"/>
                </a:rPr>
                <a:t>〖                         σ〗_h3v=〖</a:t>
              </a:r>
              <a:r>
                <a:rPr lang="el-GR" sz="1100" b="0" i="0">
                  <a:solidFill>
                    <a:schemeClr val="tx1"/>
                  </a:solidFill>
                  <a:effectLst/>
                  <a:latin typeface="Cambria Math" panose="02040503050406030204" pitchFamily="18" charset="0"/>
                  <a:ea typeface="+mn-ea"/>
                  <a:cs typeface="+mn-cs"/>
                </a:rPr>
                <a:t>σ</a:t>
              </a:r>
              <a:r>
                <a:rPr lang="it-IT" sz="1100" b="0" i="0">
                  <a:solidFill>
                    <a:schemeClr val="tx1"/>
                  </a:solidFill>
                  <a:effectLst/>
                  <a:latin typeface="Cambria Math" panose="02040503050406030204" pitchFamily="18" charset="0"/>
                  <a:ea typeface="+mn-ea"/>
                  <a:cs typeface="+mn-cs"/>
                </a:rPr>
                <a:t>′〗_h3v+u</a:t>
              </a:r>
              <a:r>
                <a:rPr lang="it-IT" sz="1100" b="0" i="0" baseline="-25000">
                  <a:solidFill>
                    <a:schemeClr val="tx1"/>
                  </a:solidFill>
                  <a:effectLst/>
                  <a:latin typeface="Cambria Math" panose="02040503050406030204" pitchFamily="18" charset="0"/>
                  <a:ea typeface="+mn-ea"/>
                  <a:cs typeface="+mn-cs"/>
                </a:rPr>
                <a:t>3v</a:t>
              </a:r>
              <a:r>
                <a:rPr lang="it-IT">
                  <a:effectLst/>
                </a:rPr>
                <a:t> =</a:t>
              </a:r>
            </a:p>
          </xdr:txBody>
        </xdr:sp>
      </mc:Fallback>
    </mc:AlternateContent>
    <xdr:clientData/>
  </xdr:oneCellAnchor>
  <xdr:oneCellAnchor>
    <xdr:from>
      <xdr:col>0</xdr:col>
      <xdr:colOff>542924</xdr:colOff>
      <xdr:row>281</xdr:row>
      <xdr:rowOff>0</xdr:rowOff>
    </xdr:from>
    <xdr:ext cx="3714751" cy="206082"/>
    <mc:AlternateContent xmlns:mc="http://schemas.openxmlformats.org/markup-compatibility/2006" xmlns:a14="http://schemas.microsoft.com/office/drawing/2010/main">
      <mc:Choice Requires="a14">
        <xdr:sp macro="" textlink="">
          <xdr:nvSpPr>
            <xdr:cNvPr id="121" name="CasellaDiTesto 120"/>
            <xdr:cNvSpPr txBox="1"/>
          </xdr:nvSpPr>
          <xdr:spPr>
            <a:xfrm>
              <a:off x="542924" y="54740175"/>
              <a:ext cx="3714751" cy="2060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marL="0" marR="0" lvl="0" indent="0" algn="l" defTabSz="914400" eaLnBrk="1" fontAlgn="auto" latinLnBrk="0" hangingPunct="1">
                <a:lnSpc>
                  <a:spcPct val="100000"/>
                </a:lnSpc>
                <a:spcBef>
                  <a:spcPts val="0"/>
                </a:spcBef>
                <a:spcAft>
                  <a:spcPts val="0"/>
                </a:spcAft>
                <a:buClrTx/>
                <a:buSzTx/>
                <a:buFontTx/>
                <a:buNone/>
                <a:tabLst/>
                <a:defRPr/>
              </a:pPr>
              <a14:m>
                <m:oMathPara xmlns:m="http://schemas.openxmlformats.org/officeDocument/2006/math">
                  <m:oMathParaPr>
                    <m:jc m:val="centerGroup"/>
                  </m:oMathParaPr>
                  <m:oMath xmlns:m="http://schemas.openxmlformats.org/officeDocument/2006/math">
                    <m:r>
                      <m:rPr>
                        <m:sty m:val="p"/>
                      </m:rPr>
                      <a:rPr lang="it-IT" sz="1100" b="0" i="0">
                        <a:latin typeface="Cambria Math" panose="02040503050406030204" pitchFamily="18" charset="0"/>
                      </a:rPr>
                      <m:t>Z</m:t>
                    </m:r>
                    <m:r>
                      <a:rPr lang="it-IT" sz="1100" b="0" i="0">
                        <a:latin typeface="Cambria Math" panose="02040503050406030204" pitchFamily="18" charset="0"/>
                      </a:rPr>
                      <m:t>=</m:t>
                    </m:r>
                    <m:r>
                      <m:rPr>
                        <m:sty m:val="p"/>
                      </m:rPr>
                      <a:rPr lang="it-IT" sz="1100" b="0" i="0">
                        <a:latin typeface="Cambria Math" panose="02040503050406030204" pitchFamily="18" charset="0"/>
                      </a:rPr>
                      <m:t>L</m:t>
                    </m:r>
                    <m:r>
                      <a:rPr lang="it-IT" sz="1100" b="0" i="0">
                        <a:latin typeface="Cambria Math" panose="02040503050406030204" pitchFamily="18" charset="0"/>
                        <a:ea typeface="Cambria Math" panose="02040503050406030204" pitchFamily="18" charset="0"/>
                      </a:rPr>
                      <m:t>  </m:t>
                    </m:r>
                    <m:sSub>
                      <m:sSubPr>
                        <m:ctrlPr>
                          <a:rPr lang="it-IT" sz="1100" b="0" i="1">
                            <a:solidFill>
                              <a:schemeClr val="tx1"/>
                            </a:solidFill>
                            <a:effectLst/>
                            <a:latin typeface="Cambria Math" panose="02040503050406030204" pitchFamily="18" charset="0"/>
                            <a:ea typeface="+mn-ea"/>
                            <a:cs typeface="+mn-cs"/>
                          </a:rPr>
                        </m:ctrlPr>
                      </m:sSubPr>
                      <m:e>
                        <m:r>
                          <a:rPr lang="it-IT" sz="1100" b="0" i="0">
                            <a:solidFill>
                              <a:schemeClr val="tx1"/>
                            </a:solidFill>
                            <a:effectLst/>
                            <a:latin typeface="Cambria Math" panose="02040503050406030204" pitchFamily="18" charset="0"/>
                            <a:ea typeface="+mn-ea"/>
                            <a:cs typeface="+mn-cs"/>
                          </a:rPr>
                          <m:t>                            </m:t>
                        </m:r>
                        <m:r>
                          <m:rPr>
                            <m:sty m:val="p"/>
                          </m:rPr>
                          <a:rPr lang="it-IT" sz="1100" b="0" i="0">
                            <a:solidFill>
                              <a:schemeClr val="tx1"/>
                            </a:solidFill>
                            <a:effectLst/>
                            <a:latin typeface="Cambria Math" panose="02040503050406030204" pitchFamily="18" charset="0"/>
                            <a:ea typeface="+mn-ea"/>
                            <a:cs typeface="+mn-cs"/>
                          </a:rPr>
                          <m:t>σ</m:t>
                        </m:r>
                        <m:r>
                          <a:rPr lang="it-IT" sz="1100" b="0" i="0">
                            <a:solidFill>
                              <a:schemeClr val="tx1"/>
                            </a:solidFill>
                            <a:effectLst/>
                            <a:latin typeface="Cambria Math" panose="02040503050406030204" pitchFamily="18" charset="0"/>
                            <a:ea typeface="+mn-ea"/>
                            <a:cs typeface="+mn-cs"/>
                          </a:rPr>
                          <m:t>′</m:t>
                        </m:r>
                      </m:e>
                      <m:sub>
                        <m:r>
                          <m:rPr>
                            <m:sty m:val="p"/>
                          </m:rPr>
                          <a:rPr lang="it-IT" sz="1100" b="0" i="0">
                            <a:solidFill>
                              <a:schemeClr val="tx1"/>
                            </a:solidFill>
                            <a:effectLst/>
                            <a:latin typeface="Cambria Math" panose="02040503050406030204" pitchFamily="18" charset="0"/>
                            <a:ea typeface="+mn-ea"/>
                            <a:cs typeface="+mn-cs"/>
                          </a:rPr>
                          <m:t>h</m:t>
                        </m:r>
                        <m:r>
                          <a:rPr lang="it-IT" sz="1100" b="0" i="0">
                            <a:solidFill>
                              <a:schemeClr val="tx1"/>
                            </a:solidFill>
                            <a:effectLst/>
                            <a:latin typeface="Cambria Math" panose="02040503050406030204" pitchFamily="18" charset="0"/>
                            <a:ea typeface="+mn-ea"/>
                            <a:cs typeface="+mn-cs"/>
                          </a:rPr>
                          <m:t>4</m:t>
                        </m:r>
                        <m:r>
                          <m:rPr>
                            <m:sty m:val="p"/>
                          </m:rPr>
                          <a:rPr lang="it-IT" sz="1100" b="0" i="0">
                            <a:solidFill>
                              <a:schemeClr val="tx1"/>
                            </a:solidFill>
                            <a:effectLst/>
                            <a:latin typeface="Cambria Math" panose="02040503050406030204" pitchFamily="18" charset="0"/>
                            <a:ea typeface="+mn-ea"/>
                            <a:cs typeface="+mn-cs"/>
                          </a:rPr>
                          <m:t>v</m:t>
                        </m:r>
                      </m:sub>
                    </m:sSub>
                    <m:r>
                      <a:rPr lang="it-IT" sz="1100" b="0" i="0">
                        <a:solidFill>
                          <a:schemeClr val="tx1"/>
                        </a:solidFill>
                        <a:effectLst/>
                        <a:latin typeface="Cambria Math" panose="02040503050406030204" pitchFamily="18" charset="0"/>
                        <a:ea typeface="+mn-ea"/>
                        <a:cs typeface="+mn-cs"/>
                      </a:rPr>
                      <m:t>=</m:t>
                    </m:r>
                    <m:sSub>
                      <m:sSubPr>
                        <m:ctrlPr>
                          <a:rPr lang="it-IT" sz="1100" b="0" i="1">
                            <a:solidFill>
                              <a:schemeClr val="tx1"/>
                            </a:solidFill>
                            <a:effectLst/>
                            <a:latin typeface="Cambria Math" panose="02040503050406030204" pitchFamily="18" charset="0"/>
                            <a:ea typeface="+mn-ea"/>
                            <a:cs typeface="+mn-cs"/>
                          </a:rPr>
                        </m:ctrlPr>
                      </m:sSubPr>
                      <m:e>
                        <m:sSub>
                          <m:sSubPr>
                            <m:ctrlPr>
                              <a:rPr lang="it-IT" sz="1100" b="0" i="1">
                                <a:solidFill>
                                  <a:schemeClr val="tx1"/>
                                </a:solidFill>
                                <a:effectLst/>
                                <a:latin typeface="Cambria Math" panose="02040503050406030204" pitchFamily="18" charset="0"/>
                                <a:ea typeface="+mn-ea"/>
                                <a:cs typeface="+mn-cs"/>
                              </a:rPr>
                            </m:ctrlPr>
                          </m:sSubPr>
                          <m:e>
                            <m:r>
                              <m:rPr>
                                <m:sty m:val="p"/>
                              </m:rPr>
                              <a:rPr lang="it-IT" sz="1100" b="0" i="0">
                                <a:solidFill>
                                  <a:schemeClr val="tx1"/>
                                </a:solidFill>
                                <a:effectLst/>
                                <a:latin typeface="Cambria Math" panose="02040503050406030204" pitchFamily="18" charset="0"/>
                                <a:ea typeface="+mn-ea"/>
                                <a:cs typeface="+mn-cs"/>
                              </a:rPr>
                              <m:t>K</m:t>
                            </m:r>
                          </m:e>
                          <m:sub>
                            <m:r>
                              <m:rPr>
                                <m:sty m:val="p"/>
                              </m:rPr>
                              <a:rPr lang="it-IT" sz="1100" b="0" i="0">
                                <a:solidFill>
                                  <a:schemeClr val="tx1"/>
                                </a:solidFill>
                                <a:effectLst/>
                                <a:latin typeface="Cambria Math" panose="02040503050406030204" pitchFamily="18" charset="0"/>
                                <a:ea typeface="+mn-ea"/>
                                <a:cs typeface="+mn-cs"/>
                              </a:rPr>
                              <m:t>Pd</m:t>
                            </m:r>
                            <m:r>
                              <a:rPr lang="it-IT" sz="1100" b="0" i="0">
                                <a:solidFill>
                                  <a:schemeClr val="tx1"/>
                                </a:solidFill>
                                <a:effectLst/>
                                <a:latin typeface="Cambria Math" panose="02040503050406030204" pitchFamily="18" charset="0"/>
                                <a:ea typeface="+mn-ea"/>
                                <a:cs typeface="+mn-cs"/>
                              </a:rPr>
                              <m:t>,</m:t>
                            </m:r>
                            <m:r>
                              <m:rPr>
                                <m:sty m:val="p"/>
                              </m:rPr>
                              <a:rPr lang="it-IT" sz="1100" b="0" i="0">
                                <a:solidFill>
                                  <a:schemeClr val="tx1"/>
                                </a:solidFill>
                                <a:effectLst/>
                                <a:latin typeface="Cambria Math" panose="02040503050406030204" pitchFamily="18" charset="0"/>
                                <a:ea typeface="+mn-ea"/>
                                <a:cs typeface="+mn-cs"/>
                              </a:rPr>
                              <m:t>B</m:t>
                            </m:r>
                          </m:sub>
                        </m:sSub>
                        <m:r>
                          <a:rPr lang="it-IT" sz="1100" b="0" i="0">
                            <a:solidFill>
                              <a:schemeClr val="tx1"/>
                            </a:solidFill>
                            <a:effectLst/>
                            <a:latin typeface="Cambria Math" panose="02040503050406030204" pitchFamily="18" charset="0"/>
                            <a:ea typeface="+mn-ea"/>
                            <a:cs typeface="+mn-cs"/>
                          </a:rPr>
                          <m:t>∙</m:t>
                        </m:r>
                        <m:r>
                          <m:rPr>
                            <m:sty m:val="p"/>
                          </m:rPr>
                          <a:rPr lang="el-GR" sz="1100" b="0" i="0">
                            <a:solidFill>
                              <a:schemeClr val="tx1"/>
                            </a:solidFill>
                            <a:effectLst/>
                            <a:latin typeface="Cambria Math" panose="02040503050406030204" pitchFamily="18" charset="0"/>
                            <a:ea typeface="+mn-ea"/>
                            <a:cs typeface="+mn-cs"/>
                          </a:rPr>
                          <m:t>σ</m:t>
                        </m:r>
                        <m:r>
                          <a:rPr lang="it-IT" sz="1100" b="0" i="0">
                            <a:solidFill>
                              <a:schemeClr val="tx1"/>
                            </a:solidFill>
                            <a:effectLst/>
                            <a:latin typeface="Cambria Math" panose="02040503050406030204" pitchFamily="18" charset="0"/>
                            <a:ea typeface="+mn-ea"/>
                            <a:cs typeface="+mn-cs"/>
                          </a:rPr>
                          <m:t>′</m:t>
                        </m:r>
                      </m:e>
                      <m:sub>
                        <m:r>
                          <m:rPr>
                            <m:sty m:val="p"/>
                          </m:rPr>
                          <a:rPr lang="it-IT" sz="1100" b="0" i="0">
                            <a:solidFill>
                              <a:schemeClr val="tx1"/>
                            </a:solidFill>
                            <a:effectLst/>
                            <a:latin typeface="Cambria Math" panose="02040503050406030204" pitchFamily="18" charset="0"/>
                            <a:ea typeface="+mn-ea"/>
                            <a:cs typeface="+mn-cs"/>
                          </a:rPr>
                          <m:t>v</m:t>
                        </m:r>
                        <m:r>
                          <a:rPr lang="it-IT" sz="1100" b="0" i="0">
                            <a:solidFill>
                              <a:schemeClr val="tx1"/>
                            </a:solidFill>
                            <a:effectLst/>
                            <a:latin typeface="Cambria Math" panose="02040503050406030204" pitchFamily="18" charset="0"/>
                            <a:ea typeface="+mn-ea"/>
                            <a:cs typeface="+mn-cs"/>
                          </a:rPr>
                          <m:t>4</m:t>
                        </m:r>
                        <m:r>
                          <m:rPr>
                            <m:sty m:val="p"/>
                          </m:rPr>
                          <a:rPr lang="it-IT" sz="1100" b="0" i="0">
                            <a:solidFill>
                              <a:schemeClr val="tx1"/>
                            </a:solidFill>
                            <a:effectLst/>
                            <a:latin typeface="Cambria Math" panose="02040503050406030204" pitchFamily="18" charset="0"/>
                            <a:ea typeface="+mn-ea"/>
                            <a:cs typeface="+mn-cs"/>
                          </a:rPr>
                          <m:t>v</m:t>
                        </m:r>
                      </m:sub>
                    </m:sSub>
                    <m:r>
                      <a:rPr lang="it-IT" sz="1100" b="0" i="1">
                        <a:solidFill>
                          <a:schemeClr val="tx1"/>
                        </a:solidFill>
                        <a:effectLst/>
                        <a:latin typeface="Cambria Math" panose="02040503050406030204" pitchFamily="18" charset="0"/>
                        <a:ea typeface="+mn-ea"/>
                        <a:cs typeface="+mn-cs"/>
                      </a:rPr>
                      <m:t>+</m:t>
                    </m:r>
                    <m:sSubSup>
                      <m:sSubSupPr>
                        <m:ctrlPr>
                          <a:rPr lang="it-IT" sz="1100" i="1">
                            <a:solidFill>
                              <a:schemeClr val="tx1"/>
                            </a:solidFill>
                            <a:effectLst/>
                            <a:latin typeface="Cambria Math" panose="02040503050406030204" pitchFamily="18" charset="0"/>
                            <a:ea typeface="+mn-ea"/>
                            <a:cs typeface="+mn-cs"/>
                          </a:rPr>
                        </m:ctrlPr>
                      </m:sSubSupPr>
                      <m:e>
                        <m:r>
                          <a:rPr lang="it-IT" sz="1100" b="0" i="0">
                            <a:solidFill>
                              <a:schemeClr val="tx1"/>
                            </a:solidFill>
                            <a:effectLst/>
                            <a:latin typeface="Cambria Math" panose="02040503050406030204" pitchFamily="18" charset="0"/>
                            <a:ea typeface="+mn-ea"/>
                            <a:cs typeface="+mn-cs"/>
                          </a:rPr>
                          <m:t> 2</m:t>
                        </m:r>
                        <m:r>
                          <m:rPr>
                            <m:sty m:val="p"/>
                          </m:rPr>
                          <a:rPr lang="it-IT" sz="1100" b="0" i="0">
                            <a:solidFill>
                              <a:schemeClr val="tx1"/>
                            </a:solidFill>
                            <a:effectLst/>
                            <a:latin typeface="Cambria Math" panose="02040503050406030204" pitchFamily="18" charset="0"/>
                            <a:ea typeface="+mn-ea"/>
                            <a:cs typeface="+mn-cs"/>
                          </a:rPr>
                          <m:t>c</m:t>
                        </m:r>
                      </m:e>
                      <m:sub>
                        <m:r>
                          <m:rPr>
                            <m:sty m:val="p"/>
                          </m:rPr>
                          <a:rPr lang="it-IT" sz="1100" b="0" i="0">
                            <a:solidFill>
                              <a:schemeClr val="tx1"/>
                            </a:solidFill>
                            <a:effectLst/>
                            <a:latin typeface="Cambria Math" panose="02040503050406030204" pitchFamily="18" charset="0"/>
                            <a:ea typeface="+mn-ea"/>
                            <a:cs typeface="+mn-cs"/>
                          </a:rPr>
                          <m:t>d</m:t>
                        </m:r>
                        <m:r>
                          <a:rPr lang="it-IT" sz="1100" b="0" i="0">
                            <a:solidFill>
                              <a:schemeClr val="tx1"/>
                            </a:solidFill>
                            <a:effectLst/>
                            <a:latin typeface="Cambria Math" panose="02040503050406030204" pitchFamily="18" charset="0"/>
                            <a:ea typeface="+mn-ea"/>
                            <a:cs typeface="+mn-cs"/>
                          </a:rPr>
                          <m:t>,</m:t>
                        </m:r>
                        <m:r>
                          <m:rPr>
                            <m:sty m:val="p"/>
                          </m:rPr>
                          <a:rPr lang="it-IT" sz="1100" b="0" i="0">
                            <a:solidFill>
                              <a:schemeClr val="tx1"/>
                            </a:solidFill>
                            <a:effectLst/>
                            <a:latin typeface="Cambria Math" panose="02040503050406030204" pitchFamily="18" charset="0"/>
                            <a:ea typeface="+mn-ea"/>
                            <a:cs typeface="+mn-cs"/>
                          </a:rPr>
                          <m:t>B</m:t>
                        </m:r>
                      </m:sub>
                      <m:sup>
                        <m:r>
                          <a:rPr lang="it-IT" sz="1100" b="0" i="0">
                            <a:solidFill>
                              <a:schemeClr val="tx1"/>
                            </a:solidFill>
                            <a:effectLst/>
                            <a:latin typeface="Cambria Math" panose="02040503050406030204" pitchFamily="18" charset="0"/>
                            <a:ea typeface="+mn-ea"/>
                            <a:cs typeface="+mn-cs"/>
                          </a:rPr>
                          <m:t>′</m:t>
                        </m:r>
                      </m:sup>
                    </m:sSubSup>
                    <m:r>
                      <a:rPr lang="it-IT" sz="1100" i="0">
                        <a:solidFill>
                          <a:schemeClr val="tx1"/>
                        </a:solidFill>
                        <a:effectLst/>
                        <a:latin typeface="Cambria Math" panose="02040503050406030204" pitchFamily="18" charset="0"/>
                        <a:ea typeface="+mn-ea"/>
                        <a:cs typeface="+mn-cs"/>
                      </a:rPr>
                      <m:t>∙</m:t>
                    </m:r>
                    <m:rad>
                      <m:radPr>
                        <m:degHide m:val="on"/>
                        <m:ctrlPr>
                          <a:rPr lang="it-IT" sz="1100" i="1">
                            <a:solidFill>
                              <a:schemeClr val="tx1"/>
                            </a:solidFill>
                            <a:effectLst/>
                            <a:latin typeface="Cambria Math" panose="02040503050406030204" pitchFamily="18" charset="0"/>
                            <a:ea typeface="+mn-ea"/>
                            <a:cs typeface="+mn-cs"/>
                          </a:rPr>
                        </m:ctrlPr>
                      </m:radPr>
                      <m:deg/>
                      <m:e>
                        <m:sSub>
                          <m:sSubPr>
                            <m:ctrlPr>
                              <a:rPr lang="it-IT" sz="1100" b="0" i="1">
                                <a:solidFill>
                                  <a:schemeClr val="tx1"/>
                                </a:solidFill>
                                <a:effectLst/>
                                <a:latin typeface="Cambria Math" panose="02040503050406030204" pitchFamily="18" charset="0"/>
                                <a:ea typeface="+mn-ea"/>
                                <a:cs typeface="+mn-cs"/>
                              </a:rPr>
                            </m:ctrlPr>
                          </m:sSubPr>
                          <m:e>
                            <m:r>
                              <m:rPr>
                                <m:sty m:val="p"/>
                              </m:rPr>
                              <a:rPr lang="it-IT" sz="1100" b="0" i="0">
                                <a:solidFill>
                                  <a:schemeClr val="tx1"/>
                                </a:solidFill>
                                <a:effectLst/>
                                <a:latin typeface="Cambria Math" panose="02040503050406030204" pitchFamily="18" charset="0"/>
                                <a:ea typeface="+mn-ea"/>
                                <a:cs typeface="+mn-cs"/>
                              </a:rPr>
                              <m:t>K</m:t>
                            </m:r>
                          </m:e>
                          <m:sub>
                            <m:r>
                              <m:rPr>
                                <m:sty m:val="p"/>
                              </m:rPr>
                              <a:rPr lang="it-IT" sz="1100" b="0" i="0">
                                <a:solidFill>
                                  <a:schemeClr val="tx1"/>
                                </a:solidFill>
                                <a:effectLst/>
                                <a:latin typeface="Cambria Math" panose="02040503050406030204" pitchFamily="18" charset="0"/>
                                <a:ea typeface="+mn-ea"/>
                                <a:cs typeface="+mn-cs"/>
                              </a:rPr>
                              <m:t>Pd</m:t>
                            </m:r>
                            <m:r>
                              <a:rPr lang="it-IT" sz="1100" b="0" i="0">
                                <a:solidFill>
                                  <a:schemeClr val="tx1"/>
                                </a:solidFill>
                                <a:effectLst/>
                                <a:latin typeface="Cambria Math" panose="02040503050406030204" pitchFamily="18" charset="0"/>
                                <a:ea typeface="+mn-ea"/>
                                <a:cs typeface="+mn-cs"/>
                              </a:rPr>
                              <m:t>,</m:t>
                            </m:r>
                            <m:r>
                              <m:rPr>
                                <m:sty m:val="p"/>
                              </m:rPr>
                              <a:rPr lang="it-IT" sz="1100" b="0" i="0">
                                <a:solidFill>
                                  <a:schemeClr val="tx1"/>
                                </a:solidFill>
                                <a:effectLst/>
                                <a:latin typeface="Cambria Math" panose="02040503050406030204" pitchFamily="18" charset="0"/>
                                <a:ea typeface="+mn-ea"/>
                                <a:cs typeface="+mn-cs"/>
                              </a:rPr>
                              <m:t>B</m:t>
                            </m:r>
                          </m:sub>
                        </m:sSub>
                      </m:e>
                    </m:rad>
                    <m:r>
                      <a:rPr lang="it-IT" sz="1100" b="0" i="1">
                        <a:solidFill>
                          <a:schemeClr val="tx1"/>
                        </a:solidFill>
                        <a:effectLst/>
                        <a:latin typeface="Cambria Math" panose="02040503050406030204" pitchFamily="18" charset="0"/>
                        <a:ea typeface="+mn-ea"/>
                        <a:cs typeface="+mn-cs"/>
                      </a:rPr>
                      <m:t>= </m:t>
                    </m:r>
                  </m:oMath>
                </m:oMathPara>
              </a14:m>
              <a:endParaRPr lang="it-IT" sz="1100" i="0"/>
            </a:p>
          </xdr:txBody>
        </xdr:sp>
      </mc:Choice>
      <mc:Fallback xmlns="">
        <xdr:sp macro="" textlink="">
          <xdr:nvSpPr>
            <xdr:cNvPr id="121" name="CasellaDiTesto 120"/>
            <xdr:cNvSpPr txBox="1"/>
          </xdr:nvSpPr>
          <xdr:spPr>
            <a:xfrm>
              <a:off x="542924" y="54740175"/>
              <a:ext cx="3714751" cy="2060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lang="it-IT" sz="1100" b="0" i="0">
                  <a:latin typeface="Cambria Math" panose="02040503050406030204" pitchFamily="18" charset="0"/>
                </a:rPr>
                <a:t>Z=L</a:t>
              </a:r>
              <a:r>
                <a:rPr lang="it-IT" sz="1100" b="0" i="0">
                  <a:latin typeface="Cambria Math" panose="02040503050406030204" pitchFamily="18" charset="0"/>
                  <a:ea typeface="Cambria Math" panose="02040503050406030204" pitchFamily="18" charset="0"/>
                </a:rPr>
                <a:t>  </a:t>
              </a:r>
              <a:r>
                <a:rPr lang="it-IT" sz="1100" b="0" i="0">
                  <a:solidFill>
                    <a:schemeClr val="tx1"/>
                  </a:solidFill>
                  <a:effectLst/>
                  <a:latin typeface="Cambria Math" panose="02040503050406030204" pitchFamily="18" charset="0"/>
                  <a:ea typeface="+mn-ea"/>
                  <a:cs typeface="+mn-cs"/>
                </a:rPr>
                <a:t>〖                            σ′〗_h4v=〖K_(Pd,B)∙</a:t>
              </a:r>
              <a:r>
                <a:rPr lang="el-GR" sz="1100" b="0" i="0">
                  <a:solidFill>
                    <a:schemeClr val="tx1"/>
                  </a:solidFill>
                  <a:effectLst/>
                  <a:latin typeface="Cambria Math" panose="02040503050406030204" pitchFamily="18" charset="0"/>
                  <a:ea typeface="+mn-ea"/>
                  <a:cs typeface="+mn-cs"/>
                </a:rPr>
                <a:t>σ</a:t>
              </a:r>
              <a:r>
                <a:rPr lang="it-IT" sz="1100" b="0" i="0">
                  <a:solidFill>
                    <a:schemeClr val="tx1"/>
                  </a:solidFill>
                  <a:effectLst/>
                  <a:latin typeface="Cambria Math" panose="02040503050406030204" pitchFamily="18" charset="0"/>
                  <a:ea typeface="+mn-ea"/>
                  <a:cs typeface="+mn-cs"/>
                </a:rPr>
                <a:t>′〗_v4v+</a:t>
              </a:r>
              <a:r>
                <a:rPr lang="it-IT" sz="1100" i="0">
                  <a:solidFill>
                    <a:schemeClr val="tx1"/>
                  </a:solidFill>
                  <a:effectLst/>
                  <a:latin typeface="Cambria Math" panose="02040503050406030204" pitchFamily="18" charset="0"/>
                  <a:ea typeface="+mn-ea"/>
                  <a:cs typeface="+mn-cs"/>
                </a:rPr>
                <a:t>〖</a:t>
              </a:r>
              <a:r>
                <a:rPr lang="it-IT" sz="1100" b="0" i="0">
                  <a:solidFill>
                    <a:schemeClr val="tx1"/>
                  </a:solidFill>
                  <a:effectLst/>
                  <a:latin typeface="Cambria Math" panose="02040503050406030204" pitchFamily="18" charset="0"/>
                  <a:ea typeface="+mn-ea"/>
                  <a:cs typeface="+mn-cs"/>
                </a:rPr>
                <a:t> 2c〗_(d,B)^′</a:t>
              </a:r>
              <a:r>
                <a:rPr lang="it-IT" sz="1100" i="0">
                  <a:solidFill>
                    <a:schemeClr val="tx1"/>
                  </a:solidFill>
                  <a:effectLst/>
                  <a:latin typeface="Cambria Math" panose="02040503050406030204" pitchFamily="18" charset="0"/>
                  <a:ea typeface="+mn-ea"/>
                  <a:cs typeface="+mn-cs"/>
                </a:rPr>
                <a:t>∙√(</a:t>
              </a:r>
              <a:r>
                <a:rPr lang="it-IT" sz="1100" b="0" i="0">
                  <a:solidFill>
                    <a:schemeClr val="tx1"/>
                  </a:solidFill>
                  <a:effectLst/>
                  <a:latin typeface="Cambria Math" panose="02040503050406030204" pitchFamily="18" charset="0"/>
                  <a:ea typeface="+mn-ea"/>
                  <a:cs typeface="+mn-cs"/>
                </a:rPr>
                <a:t>K_(Pd,B) )= </a:t>
              </a:r>
              <a:endParaRPr lang="it-IT" sz="1100" i="0"/>
            </a:p>
          </xdr:txBody>
        </xdr:sp>
      </mc:Fallback>
    </mc:AlternateContent>
    <xdr:clientData/>
  </xdr:oneCellAnchor>
  <xdr:oneCellAnchor>
    <xdr:from>
      <xdr:col>0</xdr:col>
      <xdr:colOff>600075</xdr:colOff>
      <xdr:row>284</xdr:row>
      <xdr:rowOff>19050</xdr:rowOff>
    </xdr:from>
    <xdr:ext cx="2073260" cy="172227"/>
    <mc:AlternateContent xmlns:mc="http://schemas.openxmlformats.org/markup-compatibility/2006" xmlns:a14="http://schemas.microsoft.com/office/drawing/2010/main">
      <mc:Choice Requires="a14">
        <xdr:sp macro="" textlink="">
          <xdr:nvSpPr>
            <xdr:cNvPr id="122" name="CasellaDiTesto 121"/>
            <xdr:cNvSpPr txBox="1"/>
          </xdr:nvSpPr>
          <xdr:spPr>
            <a:xfrm>
              <a:off x="600075" y="55330725"/>
              <a:ext cx="2073260"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14:m>
                <m:oMath xmlns:m="http://schemas.openxmlformats.org/officeDocument/2006/math">
                  <m:r>
                    <m:rPr>
                      <m:sty m:val="p"/>
                    </m:rPr>
                    <a:rPr lang="it-IT" sz="1100" b="0" i="0">
                      <a:latin typeface="Cambria Math" panose="02040503050406030204" pitchFamily="18" charset="0"/>
                    </a:rPr>
                    <m:t>Z</m:t>
                  </m:r>
                  <m:r>
                    <a:rPr lang="it-IT" sz="1100" b="0" i="0">
                      <a:latin typeface="Cambria Math" panose="02040503050406030204" pitchFamily="18" charset="0"/>
                    </a:rPr>
                    <m:t>=0                             </m:t>
                  </m:r>
                  <m:sSub>
                    <m:sSubPr>
                      <m:ctrlPr>
                        <a:rPr lang="it-IT" sz="1100" b="0" i="1">
                          <a:latin typeface="Cambria Math" panose="02040503050406030204" pitchFamily="18" charset="0"/>
                        </a:rPr>
                      </m:ctrlPr>
                    </m:sSubPr>
                    <m:e>
                      <m:r>
                        <a:rPr lang="it-IT" sz="1100" b="0" i="0">
                          <a:latin typeface="Cambria Math" panose="02040503050406030204" pitchFamily="18" charset="0"/>
                        </a:rPr>
                        <m:t>  </m:t>
                      </m:r>
                      <m:r>
                        <m:rPr>
                          <m:sty m:val="p"/>
                        </m:rPr>
                        <a:rPr lang="it-IT" sz="1100" b="0" i="0">
                          <a:latin typeface="Cambria Math" panose="02040503050406030204" pitchFamily="18" charset="0"/>
                          <a:ea typeface="Cambria Math" panose="02040503050406030204" pitchFamily="18" charset="0"/>
                        </a:rPr>
                        <m:t>σ</m:t>
                      </m:r>
                    </m:e>
                    <m:sub>
                      <m:r>
                        <m:rPr>
                          <m:sty m:val="p"/>
                        </m:rPr>
                        <a:rPr lang="it-IT" sz="1100" b="0" i="0">
                          <a:latin typeface="Cambria Math" panose="02040503050406030204" pitchFamily="18" charset="0"/>
                          <a:ea typeface="Cambria Math" panose="02040503050406030204" pitchFamily="18" charset="0"/>
                        </a:rPr>
                        <m:t>h</m:t>
                      </m:r>
                      <m:r>
                        <a:rPr lang="it-IT" sz="1100" b="0" i="0">
                          <a:latin typeface="Cambria Math" panose="02040503050406030204" pitchFamily="18" charset="0"/>
                        </a:rPr>
                        <m:t>0</m:t>
                      </m:r>
                    </m:sub>
                  </m:sSub>
                  <m:r>
                    <a:rPr lang="it-IT" sz="1100" b="0" i="0">
                      <a:latin typeface="Cambria Math" panose="02040503050406030204" pitchFamily="18" charset="0"/>
                    </a:rPr>
                    <m:t>=</m:t>
                  </m:r>
                  <m:sSub>
                    <m:sSubPr>
                      <m:ctrlPr>
                        <a:rPr lang="it-IT" sz="1100" b="0" i="1">
                          <a:latin typeface="Cambria Math" panose="02040503050406030204" pitchFamily="18" charset="0"/>
                        </a:rPr>
                      </m:ctrlPr>
                    </m:sSubPr>
                    <m:e>
                      <m:r>
                        <m:rPr>
                          <m:sty m:val="p"/>
                        </m:rPr>
                        <a:rPr lang="el-GR" sz="1100" b="0" i="0">
                          <a:latin typeface="Cambria Math" panose="02040503050406030204" pitchFamily="18" charset="0"/>
                          <a:ea typeface="Cambria Math" panose="02040503050406030204" pitchFamily="18" charset="0"/>
                        </a:rPr>
                        <m:t>σ</m:t>
                      </m:r>
                      <m:r>
                        <a:rPr lang="it-IT" sz="1100" b="0" i="0">
                          <a:latin typeface="Cambria Math" panose="02040503050406030204" pitchFamily="18" charset="0"/>
                          <a:ea typeface="Cambria Math" panose="02040503050406030204" pitchFamily="18" charset="0"/>
                        </a:rPr>
                        <m:t>′</m:t>
                      </m:r>
                    </m:e>
                    <m:sub>
                      <m:r>
                        <m:rPr>
                          <m:sty m:val="p"/>
                        </m:rPr>
                        <a:rPr lang="it-IT" sz="1100" b="0" i="0">
                          <a:latin typeface="Cambria Math" panose="02040503050406030204" pitchFamily="18" charset="0"/>
                          <a:ea typeface="Cambria Math" panose="02040503050406030204" pitchFamily="18" charset="0"/>
                        </a:rPr>
                        <m:t>h</m:t>
                      </m:r>
                      <m:r>
                        <a:rPr lang="it-IT" sz="1100" b="0" i="0">
                          <a:latin typeface="Cambria Math" panose="02040503050406030204" pitchFamily="18" charset="0"/>
                        </a:rPr>
                        <m:t>0</m:t>
                      </m:r>
                    </m:sub>
                  </m:sSub>
                </m:oMath>
              </a14:m>
              <a:r>
                <a:rPr lang="it-IT" sz="1100" i="0"/>
                <a:t> =</a:t>
              </a:r>
            </a:p>
          </xdr:txBody>
        </xdr:sp>
      </mc:Choice>
      <mc:Fallback xmlns="">
        <xdr:sp macro="" textlink="">
          <xdr:nvSpPr>
            <xdr:cNvPr id="122" name="CasellaDiTesto 121"/>
            <xdr:cNvSpPr txBox="1"/>
          </xdr:nvSpPr>
          <xdr:spPr>
            <a:xfrm>
              <a:off x="600075" y="55330725"/>
              <a:ext cx="2073260"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r>
                <a:rPr lang="it-IT" sz="1100" b="0" i="0">
                  <a:latin typeface="Cambria Math" panose="02040503050406030204" pitchFamily="18" charset="0"/>
                </a:rPr>
                <a:t>Z=0                             〖  </a:t>
              </a:r>
              <a:r>
                <a:rPr lang="it-IT" sz="1100" b="0" i="0">
                  <a:latin typeface="Cambria Math" panose="02040503050406030204" pitchFamily="18" charset="0"/>
                  <a:ea typeface="Cambria Math" panose="02040503050406030204" pitchFamily="18" charset="0"/>
                </a:rPr>
                <a:t>σ〗_h</a:t>
              </a:r>
              <a:r>
                <a:rPr lang="it-IT" sz="1100" b="0" i="0">
                  <a:latin typeface="Cambria Math" panose="02040503050406030204" pitchFamily="18" charset="0"/>
                </a:rPr>
                <a:t>0=〖</a:t>
              </a:r>
              <a:r>
                <a:rPr lang="el-GR" sz="1100" b="0" i="0">
                  <a:latin typeface="Cambria Math" panose="02040503050406030204" pitchFamily="18" charset="0"/>
                  <a:ea typeface="Cambria Math" panose="02040503050406030204" pitchFamily="18" charset="0"/>
                </a:rPr>
                <a:t>σ</a:t>
              </a:r>
              <a:r>
                <a:rPr lang="it-IT" sz="1100" b="0" i="0">
                  <a:latin typeface="Cambria Math" panose="02040503050406030204" pitchFamily="18" charset="0"/>
                  <a:ea typeface="Cambria Math" panose="02040503050406030204" pitchFamily="18" charset="0"/>
                </a:rPr>
                <a:t>′〗_h</a:t>
              </a:r>
              <a:r>
                <a:rPr lang="it-IT" sz="1100" b="0" i="0">
                  <a:latin typeface="Cambria Math" panose="02040503050406030204" pitchFamily="18" charset="0"/>
                </a:rPr>
                <a:t>0</a:t>
              </a:r>
              <a:r>
                <a:rPr lang="it-IT" sz="1100" i="0"/>
                <a:t> =</a:t>
              </a:r>
            </a:p>
          </xdr:txBody>
        </xdr:sp>
      </mc:Fallback>
    </mc:AlternateContent>
    <xdr:clientData/>
  </xdr:oneCellAnchor>
  <xdr:oneCellAnchor>
    <xdr:from>
      <xdr:col>0</xdr:col>
      <xdr:colOff>590550</xdr:colOff>
      <xdr:row>285</xdr:row>
      <xdr:rowOff>28575</xdr:rowOff>
    </xdr:from>
    <xdr:ext cx="2039020" cy="176972"/>
    <mc:AlternateContent xmlns:mc="http://schemas.openxmlformats.org/markup-compatibility/2006" xmlns:a14="http://schemas.microsoft.com/office/drawing/2010/main">
      <mc:Choice Requires="a14">
        <xdr:sp macro="" textlink="">
          <xdr:nvSpPr>
            <xdr:cNvPr id="123" name="CasellaDiTesto 122"/>
            <xdr:cNvSpPr txBox="1"/>
          </xdr:nvSpPr>
          <xdr:spPr>
            <a:xfrm>
              <a:off x="590550" y="55530750"/>
              <a:ext cx="2039020" cy="1769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14:m>
                <m:oMath xmlns:m="http://schemas.openxmlformats.org/officeDocument/2006/math">
                  <m:r>
                    <m:rPr>
                      <m:sty m:val="p"/>
                    </m:rPr>
                    <a:rPr lang="it-IT" sz="1100" b="0" i="0">
                      <a:latin typeface="Cambria Math" panose="02040503050406030204" pitchFamily="18" charset="0"/>
                    </a:rPr>
                    <m:t>Z</m:t>
                  </m:r>
                  <m:r>
                    <a:rPr lang="it-IT" sz="1100" b="0" i="0">
                      <a:latin typeface="Cambria Math" panose="02040503050406030204" pitchFamily="18" charset="0"/>
                    </a:rPr>
                    <m:t>=</m:t>
                  </m:r>
                  <m:sSub>
                    <m:sSubPr>
                      <m:ctrlPr>
                        <a:rPr lang="it-IT" sz="1100" b="0" i="1">
                          <a:latin typeface="Cambria Math" panose="02040503050406030204" pitchFamily="18" charset="0"/>
                          <a:ea typeface="Cambria Math" panose="02040503050406030204" pitchFamily="18" charset="0"/>
                        </a:rPr>
                      </m:ctrlPr>
                    </m:sSubPr>
                    <m:e>
                      <m:r>
                        <m:rPr>
                          <m:sty m:val="p"/>
                        </m:rPr>
                        <a:rPr lang="it-IT" sz="1100" b="0" i="0">
                          <a:latin typeface="Cambria Math" panose="02040503050406030204" pitchFamily="18" charset="0"/>
                          <a:ea typeface="Cambria Math" panose="02040503050406030204" pitchFamily="18" charset="0"/>
                        </a:rPr>
                        <m:t>Z</m:t>
                      </m:r>
                    </m:e>
                    <m:sub>
                      <m:r>
                        <m:rPr>
                          <m:sty m:val="p"/>
                        </m:rPr>
                        <a:rPr lang="it-IT" sz="1100" b="0" i="0">
                          <a:latin typeface="Cambria Math" panose="02040503050406030204" pitchFamily="18" charset="0"/>
                          <a:ea typeface="Cambria Math" panose="02040503050406030204" pitchFamily="18" charset="0"/>
                        </a:rPr>
                        <m:t>w</m:t>
                      </m:r>
                      <m:r>
                        <a:rPr lang="it-IT" sz="1100" b="0" i="0">
                          <a:latin typeface="Cambria Math" panose="02040503050406030204" pitchFamily="18" charset="0"/>
                          <a:ea typeface="Cambria Math" panose="02040503050406030204" pitchFamily="18" charset="0"/>
                        </a:rPr>
                        <m:t>,</m:t>
                      </m:r>
                      <m:r>
                        <m:rPr>
                          <m:sty m:val="p"/>
                        </m:rPr>
                        <a:rPr lang="it-IT" sz="1100" b="0" i="0">
                          <a:latin typeface="Cambria Math" panose="02040503050406030204" pitchFamily="18" charset="0"/>
                          <a:ea typeface="Cambria Math" panose="02040503050406030204" pitchFamily="18" charset="0"/>
                        </a:rPr>
                        <m:t>m</m:t>
                      </m:r>
                    </m:sub>
                  </m:sSub>
                  <m:r>
                    <a:rPr lang="it-IT" sz="1100" b="0" i="0">
                      <a:latin typeface="Cambria Math" panose="02040503050406030204" pitchFamily="18" charset="0"/>
                      <a:ea typeface="Cambria Math" panose="02040503050406030204" pitchFamily="18" charset="0"/>
                    </a:rPr>
                    <m:t>=</m:t>
                  </m:r>
                  <m:r>
                    <m:rPr>
                      <m:sty m:val="p"/>
                    </m:rPr>
                    <a:rPr lang="it-IT" sz="1100" b="0" i="0">
                      <a:latin typeface="Cambria Math" panose="02040503050406030204" pitchFamily="18" charset="0"/>
                      <a:ea typeface="Cambria Math" panose="02040503050406030204" pitchFamily="18" charset="0"/>
                    </a:rPr>
                    <m:t>a</m:t>
                  </m:r>
                  <m:r>
                    <a:rPr lang="it-IT" sz="1100" b="0" i="0">
                      <a:latin typeface="Cambria Math" panose="02040503050406030204" pitchFamily="18" charset="0"/>
                      <a:ea typeface="Cambria Math" panose="02040503050406030204" pitchFamily="18" charset="0"/>
                    </a:rPr>
                    <m:t> </m:t>
                  </m:r>
                  <m:sSub>
                    <m:sSubPr>
                      <m:ctrlPr>
                        <a:rPr lang="it-IT" sz="1100" b="0" i="1">
                          <a:solidFill>
                            <a:schemeClr val="tx1"/>
                          </a:solidFill>
                          <a:effectLst/>
                          <a:latin typeface="Cambria Math" panose="02040503050406030204" pitchFamily="18" charset="0"/>
                          <a:ea typeface="+mn-ea"/>
                          <a:cs typeface="+mn-cs"/>
                        </a:rPr>
                      </m:ctrlPr>
                    </m:sSubPr>
                    <m:e>
                      <m:r>
                        <a:rPr lang="it-IT" sz="1100" b="0" i="0">
                          <a:solidFill>
                            <a:schemeClr val="tx1"/>
                          </a:solidFill>
                          <a:effectLst/>
                          <a:latin typeface="Cambria Math" panose="02040503050406030204" pitchFamily="18" charset="0"/>
                          <a:ea typeface="+mn-ea"/>
                          <a:cs typeface="+mn-cs"/>
                        </a:rPr>
                        <m:t>               </m:t>
                      </m:r>
                      <m:r>
                        <m:rPr>
                          <m:sty m:val="p"/>
                        </m:rPr>
                        <a:rPr lang="it-IT" sz="1100" b="0" i="0">
                          <a:solidFill>
                            <a:schemeClr val="tx1"/>
                          </a:solidFill>
                          <a:effectLst/>
                          <a:latin typeface="Cambria Math" panose="02040503050406030204" pitchFamily="18" charset="0"/>
                          <a:ea typeface="+mn-ea"/>
                          <a:cs typeface="+mn-cs"/>
                        </a:rPr>
                        <m:t>σ</m:t>
                      </m:r>
                    </m:e>
                    <m:sub>
                      <m:r>
                        <m:rPr>
                          <m:sty m:val="p"/>
                        </m:rPr>
                        <a:rPr lang="it-IT" sz="1100" b="0" i="0">
                          <a:solidFill>
                            <a:schemeClr val="tx1"/>
                          </a:solidFill>
                          <a:effectLst/>
                          <a:latin typeface="Cambria Math" panose="02040503050406030204" pitchFamily="18" charset="0"/>
                          <a:ea typeface="+mn-ea"/>
                          <a:cs typeface="+mn-cs"/>
                        </a:rPr>
                        <m:t>h</m:t>
                      </m:r>
                      <m:r>
                        <a:rPr lang="it-IT" sz="1100" b="0" i="0">
                          <a:solidFill>
                            <a:schemeClr val="tx1"/>
                          </a:solidFill>
                          <a:effectLst/>
                          <a:latin typeface="Cambria Math" panose="02040503050406030204" pitchFamily="18" charset="0"/>
                          <a:ea typeface="+mn-ea"/>
                          <a:cs typeface="+mn-cs"/>
                        </a:rPr>
                        <m:t>1</m:t>
                      </m:r>
                    </m:sub>
                  </m:sSub>
                  <m:r>
                    <a:rPr lang="it-IT" sz="1100" b="0" i="0">
                      <a:solidFill>
                        <a:schemeClr val="tx1"/>
                      </a:solidFill>
                      <a:effectLst/>
                      <a:latin typeface="Cambria Math" panose="02040503050406030204" pitchFamily="18" charset="0"/>
                      <a:ea typeface="+mn-ea"/>
                      <a:cs typeface="+mn-cs"/>
                    </a:rPr>
                    <m:t>=</m:t>
                  </m:r>
                  <m:sSub>
                    <m:sSubPr>
                      <m:ctrlPr>
                        <a:rPr lang="it-IT" sz="1100" b="0" i="1">
                          <a:solidFill>
                            <a:schemeClr val="tx1"/>
                          </a:solidFill>
                          <a:effectLst/>
                          <a:latin typeface="Cambria Math" panose="02040503050406030204" pitchFamily="18" charset="0"/>
                          <a:ea typeface="+mn-ea"/>
                          <a:cs typeface="+mn-cs"/>
                        </a:rPr>
                      </m:ctrlPr>
                    </m:sSubPr>
                    <m:e>
                      <m:r>
                        <m:rPr>
                          <m:sty m:val="p"/>
                        </m:rPr>
                        <a:rPr lang="el-GR" sz="1100" b="0" i="0">
                          <a:solidFill>
                            <a:schemeClr val="tx1"/>
                          </a:solidFill>
                          <a:effectLst/>
                          <a:latin typeface="Cambria Math" panose="02040503050406030204" pitchFamily="18" charset="0"/>
                          <a:ea typeface="+mn-ea"/>
                          <a:cs typeface="+mn-cs"/>
                        </a:rPr>
                        <m:t>σ</m:t>
                      </m:r>
                      <m:r>
                        <a:rPr lang="it-IT" sz="1100" b="0" i="0">
                          <a:solidFill>
                            <a:schemeClr val="tx1"/>
                          </a:solidFill>
                          <a:effectLst/>
                          <a:latin typeface="Cambria Math" panose="02040503050406030204" pitchFamily="18" charset="0"/>
                          <a:ea typeface="+mn-ea"/>
                          <a:cs typeface="+mn-cs"/>
                        </a:rPr>
                        <m:t>′</m:t>
                      </m:r>
                    </m:e>
                    <m:sub>
                      <m:r>
                        <m:rPr>
                          <m:sty m:val="p"/>
                        </m:rPr>
                        <a:rPr lang="it-IT" sz="1100" b="0" i="0">
                          <a:solidFill>
                            <a:schemeClr val="tx1"/>
                          </a:solidFill>
                          <a:effectLst/>
                          <a:latin typeface="Cambria Math" panose="02040503050406030204" pitchFamily="18" charset="0"/>
                          <a:ea typeface="+mn-ea"/>
                          <a:cs typeface="+mn-cs"/>
                        </a:rPr>
                        <m:t>h</m:t>
                      </m:r>
                      <m:r>
                        <a:rPr lang="it-IT" sz="1100" b="0" i="0">
                          <a:solidFill>
                            <a:schemeClr val="tx1"/>
                          </a:solidFill>
                          <a:effectLst/>
                          <a:latin typeface="Cambria Math" panose="02040503050406030204" pitchFamily="18" charset="0"/>
                          <a:ea typeface="+mn-ea"/>
                          <a:cs typeface="+mn-cs"/>
                        </a:rPr>
                        <m:t>1</m:t>
                      </m:r>
                    </m:sub>
                  </m:sSub>
                </m:oMath>
              </a14:m>
              <a:r>
                <a:rPr lang="it-IT" sz="1100" i="0"/>
                <a:t> =</a:t>
              </a:r>
            </a:p>
          </xdr:txBody>
        </xdr:sp>
      </mc:Choice>
      <mc:Fallback xmlns="">
        <xdr:sp macro="" textlink="">
          <xdr:nvSpPr>
            <xdr:cNvPr id="123" name="CasellaDiTesto 122"/>
            <xdr:cNvSpPr txBox="1"/>
          </xdr:nvSpPr>
          <xdr:spPr>
            <a:xfrm>
              <a:off x="590550" y="55530750"/>
              <a:ext cx="2039020" cy="1769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r>
                <a:rPr lang="it-IT" sz="1100" b="0" i="0">
                  <a:latin typeface="Cambria Math" panose="02040503050406030204" pitchFamily="18" charset="0"/>
                </a:rPr>
                <a:t>Z=</a:t>
              </a:r>
              <a:r>
                <a:rPr lang="it-IT" sz="1100" b="0" i="0">
                  <a:latin typeface="Cambria Math" panose="02040503050406030204" pitchFamily="18" charset="0"/>
                  <a:ea typeface="Cambria Math" panose="02040503050406030204" pitchFamily="18" charset="0"/>
                </a:rPr>
                <a:t>Z_(w,m)=a </a:t>
              </a:r>
              <a:r>
                <a:rPr lang="it-IT" sz="1100" b="0" i="0">
                  <a:solidFill>
                    <a:schemeClr val="tx1"/>
                  </a:solidFill>
                  <a:effectLst/>
                  <a:latin typeface="Cambria Math" panose="02040503050406030204" pitchFamily="18" charset="0"/>
                  <a:ea typeface="+mn-ea"/>
                  <a:cs typeface="+mn-cs"/>
                </a:rPr>
                <a:t>〖               σ〗_h1=〖</a:t>
              </a:r>
              <a:r>
                <a:rPr lang="el-GR" sz="1100" b="0" i="0">
                  <a:solidFill>
                    <a:schemeClr val="tx1"/>
                  </a:solidFill>
                  <a:effectLst/>
                  <a:latin typeface="Cambria Math" panose="02040503050406030204" pitchFamily="18" charset="0"/>
                  <a:ea typeface="+mn-ea"/>
                  <a:cs typeface="+mn-cs"/>
                </a:rPr>
                <a:t>σ</a:t>
              </a:r>
              <a:r>
                <a:rPr lang="it-IT" sz="1100" b="0" i="0">
                  <a:solidFill>
                    <a:schemeClr val="tx1"/>
                  </a:solidFill>
                  <a:effectLst/>
                  <a:latin typeface="Cambria Math" panose="02040503050406030204" pitchFamily="18" charset="0"/>
                  <a:ea typeface="+mn-ea"/>
                  <a:cs typeface="+mn-cs"/>
                </a:rPr>
                <a:t>′〗_h1</a:t>
              </a:r>
              <a:r>
                <a:rPr lang="it-IT" sz="1100" i="0"/>
                <a:t> =</a:t>
              </a:r>
            </a:p>
          </xdr:txBody>
        </xdr:sp>
      </mc:Fallback>
    </mc:AlternateContent>
    <xdr:clientData/>
  </xdr:oneCellAnchor>
  <xdr:oneCellAnchor>
    <xdr:from>
      <xdr:col>1</xdr:col>
      <xdr:colOff>0</xdr:colOff>
      <xdr:row>286</xdr:row>
      <xdr:rowOff>28575</xdr:rowOff>
    </xdr:from>
    <xdr:ext cx="2838341" cy="184602"/>
    <mc:AlternateContent xmlns:mc="http://schemas.openxmlformats.org/markup-compatibility/2006" xmlns:a14="http://schemas.microsoft.com/office/drawing/2010/main">
      <mc:Choice Requires="a14">
        <xdr:sp macro="" textlink="">
          <xdr:nvSpPr>
            <xdr:cNvPr id="124" name="CasellaDiTesto 123"/>
            <xdr:cNvSpPr txBox="1"/>
          </xdr:nvSpPr>
          <xdr:spPr>
            <a:xfrm>
              <a:off x="609600" y="55721250"/>
              <a:ext cx="2838341" cy="18460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14:m>
                <m:oMath xmlns:m="http://schemas.openxmlformats.org/officeDocument/2006/math">
                  <m:r>
                    <m:rPr>
                      <m:sty m:val="p"/>
                    </m:rPr>
                    <a:rPr lang="it-IT" sz="1100" b="0" i="0">
                      <a:latin typeface="Cambria Math" panose="02040503050406030204" pitchFamily="18" charset="0"/>
                    </a:rPr>
                    <m:t>Z</m:t>
                  </m:r>
                  <m:r>
                    <a:rPr lang="it-IT" sz="1100" b="0" i="0">
                      <a:latin typeface="Cambria Math" panose="02040503050406030204" pitchFamily="18" charset="0"/>
                    </a:rPr>
                    <m:t>=</m:t>
                  </m:r>
                  <m:sSub>
                    <m:sSubPr>
                      <m:ctrlPr>
                        <a:rPr lang="it-IT" sz="1100" b="0" i="1">
                          <a:latin typeface="Cambria Math" panose="02040503050406030204" pitchFamily="18" charset="0"/>
                          <a:ea typeface="Cambria Math" panose="02040503050406030204" pitchFamily="18" charset="0"/>
                        </a:rPr>
                      </m:ctrlPr>
                    </m:sSubPr>
                    <m:e>
                      <m:r>
                        <m:rPr>
                          <m:sty m:val="p"/>
                        </m:rPr>
                        <a:rPr lang="it-IT" sz="1100" b="0" i="0">
                          <a:latin typeface="Cambria Math" panose="02040503050406030204" pitchFamily="18" charset="0"/>
                          <a:ea typeface="Cambria Math" panose="02040503050406030204" pitchFamily="18" charset="0"/>
                        </a:rPr>
                        <m:t>H</m:t>
                      </m:r>
                    </m:e>
                    <m:sub>
                      <m:r>
                        <m:rPr>
                          <m:sty m:val="p"/>
                        </m:rPr>
                        <a:rPr lang="it-IT" sz="1100" b="0" i="0">
                          <a:latin typeface="Cambria Math" panose="02040503050406030204" pitchFamily="18" charset="0"/>
                          <a:ea typeface="Cambria Math" panose="02040503050406030204" pitchFamily="18" charset="0"/>
                        </a:rPr>
                        <m:t>A</m:t>
                      </m:r>
                    </m:sub>
                  </m:sSub>
                  <m:r>
                    <a:rPr lang="it-IT" sz="1100" b="0" i="0">
                      <a:latin typeface="Cambria Math" panose="02040503050406030204" pitchFamily="18" charset="0"/>
                      <a:ea typeface="Cambria Math" panose="02040503050406030204" pitchFamily="18" charset="0"/>
                    </a:rPr>
                    <m:t>  </m:t>
                  </m:r>
                  <m:sSub>
                    <m:sSubPr>
                      <m:ctrlPr>
                        <a:rPr lang="it-IT" sz="1100" b="0" i="1">
                          <a:solidFill>
                            <a:schemeClr val="tx1"/>
                          </a:solidFill>
                          <a:effectLst/>
                          <a:latin typeface="Cambria Math" panose="02040503050406030204" pitchFamily="18" charset="0"/>
                          <a:ea typeface="+mn-ea"/>
                          <a:cs typeface="+mn-cs"/>
                        </a:rPr>
                      </m:ctrlPr>
                    </m:sSubPr>
                    <m:e>
                      <m:r>
                        <a:rPr lang="it-IT" sz="1100" b="0" i="0">
                          <a:solidFill>
                            <a:schemeClr val="tx1"/>
                          </a:solidFill>
                          <a:effectLst/>
                          <a:latin typeface="Cambria Math" panose="02040503050406030204" pitchFamily="18" charset="0"/>
                          <a:ea typeface="+mn-ea"/>
                          <a:cs typeface="+mn-cs"/>
                        </a:rPr>
                        <m:t>                         </m:t>
                      </m:r>
                      <m:r>
                        <m:rPr>
                          <m:sty m:val="p"/>
                        </m:rPr>
                        <a:rPr lang="it-IT" sz="1100" b="0" i="0">
                          <a:solidFill>
                            <a:schemeClr val="tx1"/>
                          </a:solidFill>
                          <a:effectLst/>
                          <a:latin typeface="Cambria Math" panose="02040503050406030204" pitchFamily="18" charset="0"/>
                          <a:ea typeface="+mn-ea"/>
                          <a:cs typeface="+mn-cs"/>
                        </a:rPr>
                        <m:t>σ</m:t>
                      </m:r>
                    </m:e>
                    <m:sub>
                      <m:r>
                        <m:rPr>
                          <m:sty m:val="p"/>
                        </m:rPr>
                        <a:rPr lang="it-IT" sz="1100" b="0" i="0">
                          <a:solidFill>
                            <a:schemeClr val="tx1"/>
                          </a:solidFill>
                          <a:effectLst/>
                          <a:latin typeface="Cambria Math" panose="02040503050406030204" pitchFamily="18" charset="0"/>
                          <a:ea typeface="+mn-ea"/>
                          <a:cs typeface="+mn-cs"/>
                        </a:rPr>
                        <m:t>h</m:t>
                      </m:r>
                      <m:r>
                        <a:rPr lang="it-IT" sz="1100" b="0" i="0">
                          <a:solidFill>
                            <a:schemeClr val="tx1"/>
                          </a:solidFill>
                          <a:effectLst/>
                          <a:latin typeface="Cambria Math" panose="02040503050406030204" pitchFamily="18" charset="0"/>
                          <a:ea typeface="+mn-ea"/>
                          <a:cs typeface="+mn-cs"/>
                        </a:rPr>
                        <m:t>2</m:t>
                      </m:r>
                      <m:r>
                        <m:rPr>
                          <m:sty m:val="p"/>
                        </m:rPr>
                        <a:rPr lang="it-IT" sz="1100" b="0" i="0">
                          <a:solidFill>
                            <a:schemeClr val="tx1"/>
                          </a:solidFill>
                          <a:effectLst/>
                          <a:latin typeface="Cambria Math" panose="02040503050406030204" pitchFamily="18" charset="0"/>
                          <a:ea typeface="+mn-ea"/>
                          <a:cs typeface="+mn-cs"/>
                        </a:rPr>
                        <m:t>sup</m:t>
                      </m:r>
                    </m:sub>
                  </m:sSub>
                  <m:r>
                    <a:rPr lang="it-IT" sz="1100" b="0" i="0">
                      <a:solidFill>
                        <a:schemeClr val="tx1"/>
                      </a:solidFill>
                      <a:effectLst/>
                      <a:latin typeface="Cambria Math" panose="02040503050406030204" pitchFamily="18" charset="0"/>
                      <a:ea typeface="+mn-ea"/>
                      <a:cs typeface="+mn-cs"/>
                    </a:rPr>
                    <m:t>=</m:t>
                  </m:r>
                  <m:sSub>
                    <m:sSubPr>
                      <m:ctrlPr>
                        <a:rPr lang="it-IT" sz="1100" b="0" i="1">
                          <a:solidFill>
                            <a:schemeClr val="tx1"/>
                          </a:solidFill>
                          <a:effectLst/>
                          <a:latin typeface="Cambria Math" panose="02040503050406030204" pitchFamily="18" charset="0"/>
                          <a:ea typeface="+mn-ea"/>
                          <a:cs typeface="+mn-cs"/>
                        </a:rPr>
                      </m:ctrlPr>
                    </m:sSubPr>
                    <m:e>
                      <m:r>
                        <m:rPr>
                          <m:sty m:val="p"/>
                        </m:rPr>
                        <a:rPr lang="el-GR" sz="1100" b="0" i="0">
                          <a:solidFill>
                            <a:schemeClr val="tx1"/>
                          </a:solidFill>
                          <a:effectLst/>
                          <a:latin typeface="Cambria Math" panose="02040503050406030204" pitchFamily="18" charset="0"/>
                          <a:ea typeface="+mn-ea"/>
                          <a:cs typeface="+mn-cs"/>
                        </a:rPr>
                        <m:t>σ</m:t>
                      </m:r>
                      <m:r>
                        <a:rPr lang="it-IT" sz="1100" b="0" i="0">
                          <a:solidFill>
                            <a:schemeClr val="tx1"/>
                          </a:solidFill>
                          <a:effectLst/>
                          <a:latin typeface="Cambria Math" panose="02040503050406030204" pitchFamily="18" charset="0"/>
                          <a:ea typeface="+mn-ea"/>
                          <a:cs typeface="+mn-cs"/>
                        </a:rPr>
                        <m:t>′</m:t>
                      </m:r>
                    </m:e>
                    <m:sub>
                      <m:r>
                        <m:rPr>
                          <m:sty m:val="p"/>
                        </m:rPr>
                        <a:rPr lang="it-IT" sz="1100" b="0" i="0">
                          <a:solidFill>
                            <a:schemeClr val="tx1"/>
                          </a:solidFill>
                          <a:effectLst/>
                          <a:latin typeface="Cambria Math" panose="02040503050406030204" pitchFamily="18" charset="0"/>
                          <a:ea typeface="+mn-ea"/>
                          <a:cs typeface="+mn-cs"/>
                        </a:rPr>
                        <m:t>hv</m:t>
                      </m:r>
                      <m:r>
                        <a:rPr lang="it-IT" sz="1100" b="0" i="0">
                          <a:solidFill>
                            <a:schemeClr val="tx1"/>
                          </a:solidFill>
                          <a:effectLst/>
                          <a:latin typeface="Cambria Math" panose="02040503050406030204" pitchFamily="18" charset="0"/>
                          <a:ea typeface="+mn-ea"/>
                          <a:cs typeface="+mn-cs"/>
                        </a:rPr>
                        <m:t>2</m:t>
                      </m:r>
                      <m:r>
                        <m:rPr>
                          <m:sty m:val="p"/>
                        </m:rPr>
                        <a:rPr lang="it-IT" sz="1100" b="0" i="0">
                          <a:solidFill>
                            <a:schemeClr val="tx1"/>
                          </a:solidFill>
                          <a:effectLst/>
                          <a:latin typeface="Cambria Math" panose="02040503050406030204" pitchFamily="18" charset="0"/>
                          <a:ea typeface="+mn-ea"/>
                          <a:cs typeface="+mn-cs"/>
                        </a:rPr>
                        <m:t>sup</m:t>
                      </m:r>
                    </m:sub>
                  </m:sSub>
                  <m:r>
                    <a:rPr lang="it-IT" sz="1100" b="0" i="1">
                      <a:solidFill>
                        <a:schemeClr val="tx1"/>
                      </a:solidFill>
                      <a:effectLst/>
                      <a:latin typeface="Cambria Math" panose="02040503050406030204" pitchFamily="18" charset="0"/>
                      <a:ea typeface="+mn-ea"/>
                      <a:cs typeface="+mn-cs"/>
                    </a:rPr>
                    <m:t>+</m:t>
                  </m:r>
                  <m:sSub>
                    <m:sSubPr>
                      <m:ctrlPr>
                        <a:rPr lang="it-IT" sz="1100" i="1">
                          <a:solidFill>
                            <a:schemeClr val="tx1"/>
                          </a:solidFill>
                          <a:effectLst/>
                          <a:latin typeface="Cambria Math" panose="02040503050406030204" pitchFamily="18" charset="0"/>
                          <a:ea typeface="+mn-ea"/>
                          <a:cs typeface="+mn-cs"/>
                        </a:rPr>
                      </m:ctrlPr>
                    </m:sSubPr>
                    <m:e>
                      <m:r>
                        <a:rPr lang="it-IT" sz="1100" b="0" i="0">
                          <a:solidFill>
                            <a:schemeClr val="tx1"/>
                          </a:solidFill>
                          <a:effectLst/>
                          <a:latin typeface="Cambria Math" panose="02040503050406030204" pitchFamily="18" charset="0"/>
                          <a:ea typeface="+mn-ea"/>
                          <a:cs typeface="+mn-cs"/>
                        </a:rPr>
                        <m:t> </m:t>
                      </m:r>
                      <m:r>
                        <m:rPr>
                          <m:sty m:val="p"/>
                        </m:rPr>
                        <a:rPr lang="it-IT" sz="1100" b="0" i="0">
                          <a:solidFill>
                            <a:schemeClr val="tx1"/>
                          </a:solidFill>
                          <a:effectLst/>
                          <a:latin typeface="Cambria Math" panose="02040503050406030204" pitchFamily="18" charset="0"/>
                          <a:ea typeface="+mn-ea"/>
                          <a:cs typeface="+mn-cs"/>
                        </a:rPr>
                        <m:t>u</m:t>
                      </m:r>
                    </m:e>
                    <m:sub>
                      <m:r>
                        <a:rPr lang="it-IT" sz="1100" b="0" i="0">
                          <a:solidFill>
                            <a:schemeClr val="tx1"/>
                          </a:solidFill>
                          <a:effectLst/>
                          <a:latin typeface="Cambria Math" panose="02040503050406030204" pitchFamily="18" charset="0"/>
                          <a:ea typeface="+mn-ea"/>
                          <a:cs typeface="+mn-cs"/>
                        </a:rPr>
                        <m:t>2</m:t>
                      </m:r>
                      <m:r>
                        <m:rPr>
                          <m:sty m:val="p"/>
                        </m:rPr>
                        <a:rPr lang="it-IT" sz="1100" b="0" i="0">
                          <a:solidFill>
                            <a:schemeClr val="tx1"/>
                          </a:solidFill>
                          <a:effectLst/>
                          <a:latin typeface="Cambria Math" panose="02040503050406030204" pitchFamily="18" charset="0"/>
                          <a:ea typeface="+mn-ea"/>
                          <a:cs typeface="+mn-cs"/>
                        </a:rPr>
                        <m:t>m</m:t>
                      </m:r>
                    </m:sub>
                  </m:sSub>
                </m:oMath>
              </a14:m>
              <a:r>
                <a:rPr lang="it-IT" sz="1100" i="0"/>
                <a:t> =</a:t>
              </a:r>
            </a:p>
          </xdr:txBody>
        </xdr:sp>
      </mc:Choice>
      <mc:Fallback xmlns="">
        <xdr:sp macro="" textlink="">
          <xdr:nvSpPr>
            <xdr:cNvPr id="124" name="CasellaDiTesto 123"/>
            <xdr:cNvSpPr txBox="1"/>
          </xdr:nvSpPr>
          <xdr:spPr>
            <a:xfrm>
              <a:off x="609600" y="55721250"/>
              <a:ext cx="2838341" cy="18460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r>
                <a:rPr lang="it-IT" sz="1100" b="0" i="0">
                  <a:latin typeface="Cambria Math" panose="02040503050406030204" pitchFamily="18" charset="0"/>
                </a:rPr>
                <a:t>Z=</a:t>
              </a:r>
              <a:r>
                <a:rPr lang="it-IT" sz="1100" b="0" i="0">
                  <a:latin typeface="Cambria Math" panose="02040503050406030204" pitchFamily="18" charset="0"/>
                  <a:ea typeface="Cambria Math" panose="02040503050406030204" pitchFamily="18" charset="0"/>
                </a:rPr>
                <a:t>H_A   </a:t>
              </a:r>
              <a:r>
                <a:rPr lang="it-IT" sz="1100" b="0" i="0">
                  <a:solidFill>
                    <a:schemeClr val="tx1"/>
                  </a:solidFill>
                  <a:effectLst/>
                  <a:latin typeface="Cambria Math" panose="02040503050406030204" pitchFamily="18" charset="0"/>
                  <a:ea typeface="+mn-ea"/>
                  <a:cs typeface="+mn-cs"/>
                </a:rPr>
                <a:t>〖                         σ〗_h2sup=〖</a:t>
              </a:r>
              <a:r>
                <a:rPr lang="el-GR" sz="1100" b="0" i="0">
                  <a:solidFill>
                    <a:schemeClr val="tx1"/>
                  </a:solidFill>
                  <a:effectLst/>
                  <a:latin typeface="Cambria Math" panose="02040503050406030204" pitchFamily="18" charset="0"/>
                  <a:ea typeface="+mn-ea"/>
                  <a:cs typeface="+mn-cs"/>
                </a:rPr>
                <a:t>σ</a:t>
              </a:r>
              <a:r>
                <a:rPr lang="it-IT" sz="1100" b="0" i="0">
                  <a:solidFill>
                    <a:schemeClr val="tx1"/>
                  </a:solidFill>
                  <a:effectLst/>
                  <a:latin typeface="Cambria Math" panose="02040503050406030204" pitchFamily="18" charset="0"/>
                  <a:ea typeface="+mn-ea"/>
                  <a:cs typeface="+mn-cs"/>
                </a:rPr>
                <a:t>′〗_hv2sup+</a:t>
              </a:r>
              <a:r>
                <a:rPr lang="it-IT" sz="1100" i="0">
                  <a:solidFill>
                    <a:schemeClr val="tx1"/>
                  </a:solidFill>
                  <a:effectLst/>
                  <a:latin typeface="Cambria Math" panose="02040503050406030204" pitchFamily="18" charset="0"/>
                  <a:ea typeface="+mn-ea"/>
                  <a:cs typeface="+mn-cs"/>
                </a:rPr>
                <a:t>〖</a:t>
              </a:r>
              <a:r>
                <a:rPr lang="it-IT" sz="1100" b="0" i="0">
                  <a:solidFill>
                    <a:schemeClr val="tx1"/>
                  </a:solidFill>
                  <a:effectLst/>
                  <a:latin typeface="Cambria Math" panose="02040503050406030204" pitchFamily="18" charset="0"/>
                  <a:ea typeface="+mn-ea"/>
                  <a:cs typeface="+mn-cs"/>
                </a:rPr>
                <a:t> u〗_2m</a:t>
              </a:r>
              <a:r>
                <a:rPr lang="it-IT" sz="1100" i="0"/>
                <a:t> =</a:t>
              </a:r>
            </a:p>
          </xdr:txBody>
        </xdr:sp>
      </mc:Fallback>
    </mc:AlternateContent>
    <xdr:clientData/>
  </xdr:oneCellAnchor>
  <xdr:oneCellAnchor>
    <xdr:from>
      <xdr:col>0</xdr:col>
      <xdr:colOff>600075</xdr:colOff>
      <xdr:row>289</xdr:row>
      <xdr:rowOff>28575</xdr:rowOff>
    </xdr:from>
    <xdr:ext cx="3495675" cy="172227"/>
    <mc:AlternateContent xmlns:mc="http://schemas.openxmlformats.org/markup-compatibility/2006" xmlns:a14="http://schemas.microsoft.com/office/drawing/2010/main">
      <mc:Choice Requires="a14">
        <xdr:sp macro="" textlink="">
          <xdr:nvSpPr>
            <xdr:cNvPr id="125" name="CasellaDiTesto 124"/>
            <xdr:cNvSpPr txBox="1"/>
          </xdr:nvSpPr>
          <xdr:spPr>
            <a:xfrm>
              <a:off x="600075" y="56292750"/>
              <a:ext cx="349567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marL="0" marR="0" lvl="0" indent="0" algn="l" defTabSz="914400" eaLnBrk="1" fontAlgn="auto" latinLnBrk="0" hangingPunct="1">
                <a:lnSpc>
                  <a:spcPct val="100000"/>
                </a:lnSpc>
                <a:spcBef>
                  <a:spcPts val="0"/>
                </a:spcBef>
                <a:spcAft>
                  <a:spcPts val="0"/>
                </a:spcAft>
                <a:buClrTx/>
                <a:buSzTx/>
                <a:buFontTx/>
                <a:buNone/>
                <a:tabLst/>
                <a:defRPr/>
              </a:pPr>
              <a14:m>
                <m:oMath xmlns:m="http://schemas.openxmlformats.org/officeDocument/2006/math">
                  <m:r>
                    <m:rPr>
                      <m:sty m:val="p"/>
                    </m:rPr>
                    <a:rPr lang="it-IT" sz="1100" b="0" i="0">
                      <a:latin typeface="Cambria Math" panose="02040503050406030204" pitchFamily="18" charset="0"/>
                    </a:rPr>
                    <m:t>Z</m:t>
                  </m:r>
                  <m:r>
                    <a:rPr lang="it-IT" sz="1100" b="0" i="0">
                      <a:latin typeface="Cambria Math" panose="02040503050406030204" pitchFamily="18" charset="0"/>
                    </a:rPr>
                    <m:t>=</m:t>
                  </m:r>
                  <m:r>
                    <m:rPr>
                      <m:sty m:val="p"/>
                    </m:rPr>
                    <a:rPr lang="it-IT" sz="1100" b="0" i="0">
                      <a:latin typeface="Cambria Math" panose="02040503050406030204" pitchFamily="18" charset="0"/>
                    </a:rPr>
                    <m:t>L</m:t>
                  </m:r>
                  <m:r>
                    <a:rPr lang="it-IT" sz="1100" b="0" i="0">
                      <a:latin typeface="Cambria Math" panose="02040503050406030204" pitchFamily="18" charset="0"/>
                      <a:ea typeface="Cambria Math" panose="02040503050406030204" pitchFamily="18" charset="0"/>
                    </a:rPr>
                    <m:t>  </m:t>
                  </m:r>
                  <m:sSub>
                    <m:sSubPr>
                      <m:ctrlPr>
                        <a:rPr lang="it-IT" sz="1100" b="0" i="1">
                          <a:solidFill>
                            <a:schemeClr val="tx1"/>
                          </a:solidFill>
                          <a:effectLst/>
                          <a:latin typeface="Cambria Math" panose="02040503050406030204" pitchFamily="18" charset="0"/>
                          <a:ea typeface="+mn-ea"/>
                          <a:cs typeface="+mn-cs"/>
                        </a:rPr>
                      </m:ctrlPr>
                    </m:sSubPr>
                    <m:e>
                      <m:r>
                        <a:rPr lang="it-IT" sz="1100" b="0" i="0">
                          <a:solidFill>
                            <a:schemeClr val="tx1"/>
                          </a:solidFill>
                          <a:effectLst/>
                          <a:latin typeface="Cambria Math" panose="02040503050406030204" pitchFamily="18" charset="0"/>
                          <a:ea typeface="+mn-ea"/>
                          <a:cs typeface="+mn-cs"/>
                        </a:rPr>
                        <m:t>                              </m:t>
                      </m:r>
                      <m:r>
                        <m:rPr>
                          <m:sty m:val="p"/>
                        </m:rPr>
                        <a:rPr lang="it-IT" sz="1100" b="0" i="0">
                          <a:solidFill>
                            <a:schemeClr val="tx1"/>
                          </a:solidFill>
                          <a:effectLst/>
                          <a:latin typeface="Cambria Math" panose="02040503050406030204" pitchFamily="18" charset="0"/>
                          <a:ea typeface="+mn-ea"/>
                          <a:cs typeface="+mn-cs"/>
                        </a:rPr>
                        <m:t>σ</m:t>
                      </m:r>
                    </m:e>
                    <m:sub>
                      <m:r>
                        <m:rPr>
                          <m:sty m:val="p"/>
                        </m:rPr>
                        <a:rPr lang="it-IT" sz="1100" b="0" i="0">
                          <a:solidFill>
                            <a:schemeClr val="tx1"/>
                          </a:solidFill>
                          <a:effectLst/>
                          <a:latin typeface="Cambria Math" panose="02040503050406030204" pitchFamily="18" charset="0"/>
                          <a:ea typeface="+mn-ea"/>
                          <a:cs typeface="+mn-cs"/>
                        </a:rPr>
                        <m:t>h</m:t>
                      </m:r>
                      <m:r>
                        <a:rPr lang="it-IT" sz="1100" b="0" i="0">
                          <a:solidFill>
                            <a:schemeClr val="tx1"/>
                          </a:solidFill>
                          <a:effectLst/>
                          <a:latin typeface="Cambria Math" panose="02040503050406030204" pitchFamily="18" charset="0"/>
                          <a:ea typeface="+mn-ea"/>
                          <a:cs typeface="+mn-cs"/>
                        </a:rPr>
                        <m:t>4</m:t>
                      </m:r>
                      <m:r>
                        <m:rPr>
                          <m:sty m:val="p"/>
                        </m:rPr>
                        <a:rPr lang="it-IT" sz="1100" b="0" i="0">
                          <a:solidFill>
                            <a:schemeClr val="tx1"/>
                          </a:solidFill>
                          <a:effectLst/>
                          <a:latin typeface="Cambria Math" panose="02040503050406030204" pitchFamily="18" charset="0"/>
                          <a:ea typeface="+mn-ea"/>
                          <a:cs typeface="+mn-cs"/>
                        </a:rPr>
                        <m:t>m</m:t>
                      </m:r>
                    </m:sub>
                  </m:sSub>
                  <m:r>
                    <a:rPr lang="it-IT" sz="1100" b="0" i="0">
                      <a:solidFill>
                        <a:schemeClr val="tx1"/>
                      </a:solidFill>
                      <a:effectLst/>
                      <a:latin typeface="Cambria Math" panose="02040503050406030204" pitchFamily="18" charset="0"/>
                      <a:ea typeface="+mn-ea"/>
                      <a:cs typeface="+mn-cs"/>
                    </a:rPr>
                    <m:t>=</m:t>
                  </m:r>
                  <m:sSub>
                    <m:sSubPr>
                      <m:ctrlPr>
                        <a:rPr lang="it-IT" sz="1100" b="0" i="1">
                          <a:solidFill>
                            <a:schemeClr val="tx1"/>
                          </a:solidFill>
                          <a:effectLst/>
                          <a:latin typeface="Cambria Math" panose="02040503050406030204" pitchFamily="18" charset="0"/>
                          <a:ea typeface="+mn-ea"/>
                          <a:cs typeface="+mn-cs"/>
                        </a:rPr>
                      </m:ctrlPr>
                    </m:sSubPr>
                    <m:e>
                      <m:r>
                        <m:rPr>
                          <m:sty m:val="p"/>
                        </m:rPr>
                        <a:rPr lang="el-GR" sz="1100" b="0" i="0">
                          <a:solidFill>
                            <a:schemeClr val="tx1"/>
                          </a:solidFill>
                          <a:effectLst/>
                          <a:latin typeface="Cambria Math" panose="02040503050406030204" pitchFamily="18" charset="0"/>
                          <a:ea typeface="+mn-ea"/>
                          <a:cs typeface="+mn-cs"/>
                        </a:rPr>
                        <m:t>σ</m:t>
                      </m:r>
                      <m:r>
                        <a:rPr lang="it-IT" sz="1100" b="0" i="0">
                          <a:solidFill>
                            <a:schemeClr val="tx1"/>
                          </a:solidFill>
                          <a:effectLst/>
                          <a:latin typeface="Cambria Math" panose="02040503050406030204" pitchFamily="18" charset="0"/>
                          <a:ea typeface="+mn-ea"/>
                          <a:cs typeface="+mn-cs"/>
                        </a:rPr>
                        <m:t>′</m:t>
                      </m:r>
                    </m:e>
                    <m:sub>
                      <m:r>
                        <m:rPr>
                          <m:sty m:val="p"/>
                        </m:rPr>
                        <a:rPr lang="it-IT" sz="1100" b="0" i="0">
                          <a:solidFill>
                            <a:schemeClr val="tx1"/>
                          </a:solidFill>
                          <a:effectLst/>
                          <a:latin typeface="Cambria Math" panose="02040503050406030204" pitchFamily="18" charset="0"/>
                          <a:ea typeface="+mn-ea"/>
                          <a:cs typeface="+mn-cs"/>
                        </a:rPr>
                        <m:t>h</m:t>
                      </m:r>
                      <m:r>
                        <a:rPr lang="it-IT" sz="1100" b="0" i="0">
                          <a:solidFill>
                            <a:schemeClr val="tx1"/>
                          </a:solidFill>
                          <a:effectLst/>
                          <a:latin typeface="Cambria Math" panose="02040503050406030204" pitchFamily="18" charset="0"/>
                          <a:ea typeface="+mn-ea"/>
                          <a:cs typeface="+mn-cs"/>
                        </a:rPr>
                        <m:t>4</m:t>
                      </m:r>
                      <m:r>
                        <m:rPr>
                          <m:sty m:val="p"/>
                        </m:rPr>
                        <a:rPr lang="it-IT" sz="1100" b="0" i="0">
                          <a:solidFill>
                            <a:schemeClr val="tx1"/>
                          </a:solidFill>
                          <a:effectLst/>
                          <a:latin typeface="Cambria Math" panose="02040503050406030204" pitchFamily="18" charset="0"/>
                          <a:ea typeface="+mn-ea"/>
                          <a:cs typeface="+mn-cs"/>
                        </a:rPr>
                        <m:t>m</m:t>
                      </m:r>
                    </m:sub>
                  </m:sSub>
                  <m:r>
                    <a:rPr lang="it-IT" sz="1100" b="0" i="1">
                      <a:solidFill>
                        <a:schemeClr val="tx1"/>
                      </a:solidFill>
                      <a:effectLst/>
                      <a:latin typeface="Cambria Math" panose="02040503050406030204" pitchFamily="18" charset="0"/>
                      <a:ea typeface="+mn-ea"/>
                      <a:cs typeface="+mn-cs"/>
                    </a:rPr>
                    <m:t>+</m:t>
                  </m:r>
                  <m:r>
                    <m:rPr>
                      <m:sty m:val="p"/>
                    </m:rPr>
                    <a:rPr lang="it-IT" sz="1100" b="0" i="0">
                      <a:solidFill>
                        <a:schemeClr val="tx1"/>
                      </a:solidFill>
                      <a:effectLst/>
                      <a:latin typeface="Cambria Math" panose="02040503050406030204" pitchFamily="18" charset="0"/>
                      <a:ea typeface="+mn-ea"/>
                      <a:cs typeface="+mn-cs"/>
                    </a:rPr>
                    <m:t>u</m:t>
                  </m:r>
                  <m:r>
                    <a:rPr lang="it-IT" sz="1100" b="0" i="0" baseline="-25000">
                      <a:solidFill>
                        <a:schemeClr val="tx1"/>
                      </a:solidFill>
                      <a:effectLst/>
                      <a:latin typeface="Cambria Math" panose="02040503050406030204" pitchFamily="18" charset="0"/>
                      <a:ea typeface="+mn-ea"/>
                      <a:cs typeface="+mn-cs"/>
                    </a:rPr>
                    <m:t>4</m:t>
                  </m:r>
                  <m:r>
                    <m:rPr>
                      <m:sty m:val="p"/>
                    </m:rPr>
                    <a:rPr lang="it-IT" sz="1100" b="0" i="0" baseline="-25000">
                      <a:solidFill>
                        <a:schemeClr val="tx1"/>
                      </a:solidFill>
                      <a:effectLst/>
                      <a:latin typeface="Cambria Math" panose="02040503050406030204" pitchFamily="18" charset="0"/>
                      <a:ea typeface="+mn-ea"/>
                      <a:cs typeface="+mn-cs"/>
                    </a:rPr>
                    <m:t>m</m:t>
                  </m:r>
                </m:oMath>
              </a14:m>
              <a:r>
                <a:rPr lang="it-IT" sz="1100" i="0" baseline="0"/>
                <a:t> =</a:t>
              </a:r>
            </a:p>
          </xdr:txBody>
        </xdr:sp>
      </mc:Choice>
      <mc:Fallback xmlns="">
        <xdr:sp macro="" textlink="">
          <xdr:nvSpPr>
            <xdr:cNvPr id="125" name="CasellaDiTesto 124"/>
            <xdr:cNvSpPr txBox="1"/>
          </xdr:nvSpPr>
          <xdr:spPr>
            <a:xfrm>
              <a:off x="600075" y="56292750"/>
              <a:ext cx="349567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lang="it-IT" sz="1100" b="0" i="0">
                  <a:latin typeface="Cambria Math" panose="02040503050406030204" pitchFamily="18" charset="0"/>
                </a:rPr>
                <a:t>Z=L</a:t>
              </a:r>
              <a:r>
                <a:rPr lang="it-IT" sz="1100" b="0" i="0">
                  <a:latin typeface="Cambria Math" panose="02040503050406030204" pitchFamily="18" charset="0"/>
                  <a:ea typeface="Cambria Math" panose="02040503050406030204" pitchFamily="18" charset="0"/>
                </a:rPr>
                <a:t>  </a:t>
              </a:r>
              <a:r>
                <a:rPr lang="it-IT" sz="1100" b="0" i="0">
                  <a:solidFill>
                    <a:schemeClr val="tx1"/>
                  </a:solidFill>
                  <a:effectLst/>
                  <a:latin typeface="Cambria Math" panose="02040503050406030204" pitchFamily="18" charset="0"/>
                  <a:ea typeface="+mn-ea"/>
                  <a:cs typeface="+mn-cs"/>
                </a:rPr>
                <a:t>〖                              σ〗_h4m=〖</a:t>
              </a:r>
              <a:r>
                <a:rPr lang="el-GR" sz="1100" b="0" i="0">
                  <a:solidFill>
                    <a:schemeClr val="tx1"/>
                  </a:solidFill>
                  <a:effectLst/>
                  <a:latin typeface="Cambria Math" panose="02040503050406030204" pitchFamily="18" charset="0"/>
                  <a:ea typeface="+mn-ea"/>
                  <a:cs typeface="+mn-cs"/>
                </a:rPr>
                <a:t>σ</a:t>
              </a:r>
              <a:r>
                <a:rPr lang="it-IT" sz="1100" b="0" i="0">
                  <a:solidFill>
                    <a:schemeClr val="tx1"/>
                  </a:solidFill>
                  <a:effectLst/>
                  <a:latin typeface="Cambria Math" panose="02040503050406030204" pitchFamily="18" charset="0"/>
                  <a:ea typeface="+mn-ea"/>
                  <a:cs typeface="+mn-cs"/>
                </a:rPr>
                <a:t>′〗_h4m+u</a:t>
              </a:r>
              <a:r>
                <a:rPr lang="it-IT" sz="1100" b="0" i="0" baseline="-25000">
                  <a:solidFill>
                    <a:schemeClr val="tx1"/>
                  </a:solidFill>
                  <a:effectLst/>
                  <a:latin typeface="Cambria Math" panose="02040503050406030204" pitchFamily="18" charset="0"/>
                  <a:ea typeface="+mn-ea"/>
                  <a:cs typeface="+mn-cs"/>
                </a:rPr>
                <a:t>4m</a:t>
              </a:r>
              <a:r>
                <a:rPr lang="it-IT" sz="1100" i="0" baseline="0"/>
                <a:t> =</a:t>
              </a:r>
            </a:p>
          </xdr:txBody>
        </xdr:sp>
      </mc:Fallback>
    </mc:AlternateContent>
    <xdr:clientData/>
  </xdr:oneCellAnchor>
  <xdr:oneCellAnchor>
    <xdr:from>
      <xdr:col>0</xdr:col>
      <xdr:colOff>600075</xdr:colOff>
      <xdr:row>288</xdr:row>
      <xdr:rowOff>28575</xdr:rowOff>
    </xdr:from>
    <xdr:ext cx="3448050" cy="172227"/>
    <mc:AlternateContent xmlns:mc="http://schemas.openxmlformats.org/markup-compatibility/2006" xmlns:a14="http://schemas.microsoft.com/office/drawing/2010/main">
      <mc:Choice Requires="a14">
        <xdr:sp macro="" textlink="">
          <xdr:nvSpPr>
            <xdr:cNvPr id="126" name="CasellaDiTesto 125"/>
            <xdr:cNvSpPr txBox="1"/>
          </xdr:nvSpPr>
          <xdr:spPr>
            <a:xfrm>
              <a:off x="600075" y="27412950"/>
              <a:ext cx="3448050"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marL="0" marR="0" lvl="0" indent="0" algn="l" defTabSz="914400" eaLnBrk="1" fontAlgn="auto" latinLnBrk="0" hangingPunct="1">
                <a:lnSpc>
                  <a:spcPct val="100000"/>
                </a:lnSpc>
                <a:spcBef>
                  <a:spcPts val="0"/>
                </a:spcBef>
                <a:spcAft>
                  <a:spcPts val="0"/>
                </a:spcAft>
                <a:buClrTx/>
                <a:buSzTx/>
                <a:buFontTx/>
                <a:buNone/>
                <a:tabLst/>
                <a:defRPr/>
              </a:pPr>
              <a14:m>
                <m:oMath xmlns:m="http://schemas.openxmlformats.org/officeDocument/2006/math">
                  <m:r>
                    <m:rPr>
                      <m:sty m:val="p"/>
                    </m:rPr>
                    <a:rPr lang="it-IT" sz="1100" b="0" i="0">
                      <a:latin typeface="Cambria Math" panose="02040503050406030204" pitchFamily="18" charset="0"/>
                    </a:rPr>
                    <m:t>Z</m:t>
                  </m:r>
                  <m:r>
                    <a:rPr lang="it-IT" sz="1100" b="0" i="0">
                      <a:latin typeface="Cambria Math" panose="02040503050406030204" pitchFamily="18" charset="0"/>
                    </a:rPr>
                    <m:t>=</m:t>
                  </m:r>
                  <m:sSub>
                    <m:sSubPr>
                      <m:ctrlPr>
                        <a:rPr lang="it-IT" sz="1100" b="0" i="1">
                          <a:latin typeface="Cambria Math" panose="02040503050406030204" pitchFamily="18" charset="0"/>
                        </a:rPr>
                      </m:ctrlPr>
                    </m:sSubPr>
                    <m:e>
                      <m:r>
                        <m:rPr>
                          <m:sty m:val="p"/>
                        </m:rPr>
                        <a:rPr lang="it-IT" sz="1100" b="0" i="0">
                          <a:latin typeface="Cambria Math" panose="02040503050406030204" pitchFamily="18" charset="0"/>
                        </a:rPr>
                        <m:t>H</m:t>
                      </m:r>
                    </m:e>
                    <m:sub>
                      <m:r>
                        <m:rPr>
                          <m:sty m:val="p"/>
                        </m:rPr>
                        <a:rPr lang="it-IT" sz="1100" b="0" i="0">
                          <a:latin typeface="Cambria Math" panose="02040503050406030204" pitchFamily="18" charset="0"/>
                        </a:rPr>
                        <m:t>d</m:t>
                      </m:r>
                    </m:sub>
                  </m:sSub>
                  <m:r>
                    <a:rPr lang="it-IT" sz="1100" b="0" i="0">
                      <a:latin typeface="Cambria Math" panose="02040503050406030204" pitchFamily="18" charset="0"/>
                      <a:ea typeface="Cambria Math" panose="02040503050406030204" pitchFamily="18" charset="0"/>
                    </a:rPr>
                    <m:t>  </m:t>
                  </m:r>
                  <m:sSub>
                    <m:sSubPr>
                      <m:ctrlPr>
                        <a:rPr lang="it-IT" sz="1100" b="0" i="1">
                          <a:solidFill>
                            <a:schemeClr val="tx1"/>
                          </a:solidFill>
                          <a:effectLst/>
                          <a:latin typeface="Cambria Math" panose="02040503050406030204" pitchFamily="18" charset="0"/>
                          <a:ea typeface="+mn-ea"/>
                          <a:cs typeface="+mn-cs"/>
                        </a:rPr>
                      </m:ctrlPr>
                    </m:sSubPr>
                    <m:e>
                      <m:r>
                        <a:rPr lang="it-IT" sz="1100" b="0" i="0">
                          <a:solidFill>
                            <a:schemeClr val="tx1"/>
                          </a:solidFill>
                          <a:effectLst/>
                          <a:latin typeface="Cambria Math" panose="02040503050406030204" pitchFamily="18" charset="0"/>
                          <a:ea typeface="+mn-ea"/>
                          <a:cs typeface="+mn-cs"/>
                        </a:rPr>
                        <m:t>                          </m:t>
                      </m:r>
                      <m:r>
                        <m:rPr>
                          <m:sty m:val="p"/>
                        </m:rPr>
                        <a:rPr lang="it-IT" sz="1100" b="0" i="0">
                          <a:solidFill>
                            <a:schemeClr val="tx1"/>
                          </a:solidFill>
                          <a:effectLst/>
                          <a:latin typeface="Cambria Math" panose="02040503050406030204" pitchFamily="18" charset="0"/>
                          <a:ea typeface="+mn-ea"/>
                          <a:cs typeface="+mn-cs"/>
                        </a:rPr>
                        <m:t>σ</m:t>
                      </m:r>
                    </m:e>
                    <m:sub>
                      <m:r>
                        <m:rPr>
                          <m:sty m:val="p"/>
                        </m:rPr>
                        <a:rPr lang="it-IT" sz="1100" b="0" i="0">
                          <a:solidFill>
                            <a:schemeClr val="tx1"/>
                          </a:solidFill>
                          <a:effectLst/>
                          <a:latin typeface="Cambria Math" panose="02040503050406030204" pitchFamily="18" charset="0"/>
                          <a:ea typeface="+mn-ea"/>
                          <a:cs typeface="+mn-cs"/>
                        </a:rPr>
                        <m:t>h</m:t>
                      </m:r>
                      <m:r>
                        <a:rPr lang="it-IT" sz="1100" b="0" i="0">
                          <a:solidFill>
                            <a:schemeClr val="tx1"/>
                          </a:solidFill>
                          <a:effectLst/>
                          <a:latin typeface="Cambria Math" panose="02040503050406030204" pitchFamily="18" charset="0"/>
                          <a:ea typeface="+mn-ea"/>
                          <a:cs typeface="+mn-cs"/>
                        </a:rPr>
                        <m:t>3</m:t>
                      </m:r>
                      <m:r>
                        <m:rPr>
                          <m:sty m:val="p"/>
                        </m:rPr>
                        <a:rPr lang="it-IT" sz="1100" b="0" i="0">
                          <a:solidFill>
                            <a:schemeClr val="tx1"/>
                          </a:solidFill>
                          <a:effectLst/>
                          <a:latin typeface="Cambria Math" panose="02040503050406030204" pitchFamily="18" charset="0"/>
                          <a:ea typeface="+mn-ea"/>
                          <a:cs typeface="+mn-cs"/>
                        </a:rPr>
                        <m:t>m</m:t>
                      </m:r>
                    </m:sub>
                  </m:sSub>
                  <m:r>
                    <a:rPr lang="it-IT" sz="1100" b="0" i="0">
                      <a:solidFill>
                        <a:schemeClr val="tx1"/>
                      </a:solidFill>
                      <a:effectLst/>
                      <a:latin typeface="Cambria Math" panose="02040503050406030204" pitchFamily="18" charset="0"/>
                      <a:ea typeface="+mn-ea"/>
                      <a:cs typeface="+mn-cs"/>
                    </a:rPr>
                    <m:t>=</m:t>
                  </m:r>
                  <m:sSub>
                    <m:sSubPr>
                      <m:ctrlPr>
                        <a:rPr lang="it-IT" sz="1100" b="0" i="1">
                          <a:solidFill>
                            <a:schemeClr val="tx1"/>
                          </a:solidFill>
                          <a:effectLst/>
                          <a:latin typeface="Cambria Math" panose="02040503050406030204" pitchFamily="18" charset="0"/>
                          <a:ea typeface="+mn-ea"/>
                          <a:cs typeface="+mn-cs"/>
                        </a:rPr>
                      </m:ctrlPr>
                    </m:sSubPr>
                    <m:e>
                      <m:r>
                        <m:rPr>
                          <m:sty m:val="p"/>
                        </m:rPr>
                        <a:rPr lang="el-GR" sz="1100" b="0" i="0">
                          <a:solidFill>
                            <a:schemeClr val="tx1"/>
                          </a:solidFill>
                          <a:effectLst/>
                          <a:latin typeface="Cambria Math" panose="02040503050406030204" pitchFamily="18" charset="0"/>
                          <a:ea typeface="+mn-ea"/>
                          <a:cs typeface="+mn-cs"/>
                        </a:rPr>
                        <m:t>σ</m:t>
                      </m:r>
                      <m:r>
                        <a:rPr lang="it-IT" sz="1100" b="0" i="0">
                          <a:solidFill>
                            <a:schemeClr val="tx1"/>
                          </a:solidFill>
                          <a:effectLst/>
                          <a:latin typeface="Cambria Math" panose="02040503050406030204" pitchFamily="18" charset="0"/>
                          <a:ea typeface="+mn-ea"/>
                          <a:cs typeface="+mn-cs"/>
                        </a:rPr>
                        <m:t>′</m:t>
                      </m:r>
                    </m:e>
                    <m:sub>
                      <m:r>
                        <m:rPr>
                          <m:sty m:val="p"/>
                        </m:rPr>
                        <a:rPr lang="it-IT" sz="1100" b="0" i="0">
                          <a:solidFill>
                            <a:schemeClr val="tx1"/>
                          </a:solidFill>
                          <a:effectLst/>
                          <a:latin typeface="Cambria Math" panose="02040503050406030204" pitchFamily="18" charset="0"/>
                          <a:ea typeface="+mn-ea"/>
                          <a:cs typeface="+mn-cs"/>
                        </a:rPr>
                        <m:t>h</m:t>
                      </m:r>
                      <m:r>
                        <a:rPr lang="it-IT" sz="1100" b="0" i="0">
                          <a:solidFill>
                            <a:schemeClr val="tx1"/>
                          </a:solidFill>
                          <a:effectLst/>
                          <a:latin typeface="Cambria Math" panose="02040503050406030204" pitchFamily="18" charset="0"/>
                          <a:ea typeface="+mn-ea"/>
                          <a:cs typeface="+mn-cs"/>
                        </a:rPr>
                        <m:t>3</m:t>
                      </m:r>
                      <m:r>
                        <m:rPr>
                          <m:sty m:val="p"/>
                        </m:rPr>
                        <a:rPr lang="it-IT" sz="1100" b="0" i="0">
                          <a:solidFill>
                            <a:schemeClr val="tx1"/>
                          </a:solidFill>
                          <a:effectLst/>
                          <a:latin typeface="Cambria Math" panose="02040503050406030204" pitchFamily="18" charset="0"/>
                          <a:ea typeface="+mn-ea"/>
                          <a:cs typeface="+mn-cs"/>
                        </a:rPr>
                        <m:t>m</m:t>
                      </m:r>
                    </m:sub>
                  </m:sSub>
                  <m:r>
                    <m:rPr>
                      <m:nor/>
                    </m:rPr>
                    <a:rPr lang="it-IT" sz="1100" b="0" i="0">
                      <a:solidFill>
                        <a:schemeClr val="tx1"/>
                      </a:solidFill>
                      <a:effectLst/>
                      <a:latin typeface="Cambria Math" panose="02040503050406030204" pitchFamily="18" charset="0"/>
                      <a:ea typeface="+mn-ea"/>
                      <a:cs typeface="+mn-cs"/>
                    </a:rPr>
                    <m:t> + </m:t>
                  </m:r>
                  <m:r>
                    <m:rPr>
                      <m:sty m:val="p"/>
                    </m:rPr>
                    <a:rPr lang="it-IT" sz="1100" b="0" i="0">
                      <a:solidFill>
                        <a:schemeClr val="tx1"/>
                      </a:solidFill>
                      <a:effectLst/>
                      <a:latin typeface="Cambria Math" panose="02040503050406030204" pitchFamily="18" charset="0"/>
                      <a:ea typeface="+mn-ea"/>
                      <a:cs typeface="+mn-cs"/>
                    </a:rPr>
                    <m:t>u</m:t>
                  </m:r>
                  <m:r>
                    <a:rPr lang="it-IT" sz="1100" b="0" i="0" baseline="-25000">
                      <a:solidFill>
                        <a:schemeClr val="tx1"/>
                      </a:solidFill>
                      <a:effectLst/>
                      <a:latin typeface="Cambria Math" panose="02040503050406030204" pitchFamily="18" charset="0"/>
                      <a:ea typeface="+mn-ea"/>
                      <a:cs typeface="+mn-cs"/>
                    </a:rPr>
                    <m:t>3</m:t>
                  </m:r>
                  <m:r>
                    <m:rPr>
                      <m:sty m:val="p"/>
                    </m:rPr>
                    <a:rPr lang="it-IT" sz="1100" b="0" i="0" baseline="-25000">
                      <a:solidFill>
                        <a:schemeClr val="tx1"/>
                      </a:solidFill>
                      <a:effectLst/>
                      <a:latin typeface="Cambria Math" panose="02040503050406030204" pitchFamily="18" charset="0"/>
                      <a:ea typeface="+mn-ea"/>
                      <a:cs typeface="+mn-cs"/>
                    </a:rPr>
                    <m:t>m</m:t>
                  </m:r>
                </m:oMath>
              </a14:m>
              <a:r>
                <a:rPr lang="it-IT" sz="1100" i="0"/>
                <a:t> =</a:t>
              </a:r>
            </a:p>
          </xdr:txBody>
        </xdr:sp>
      </mc:Choice>
      <mc:Fallback xmlns="">
        <xdr:sp macro="" textlink="">
          <xdr:nvSpPr>
            <xdr:cNvPr id="126" name="CasellaDiTesto 125"/>
            <xdr:cNvSpPr txBox="1"/>
          </xdr:nvSpPr>
          <xdr:spPr>
            <a:xfrm>
              <a:off x="600075" y="27412950"/>
              <a:ext cx="3448050"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lang="it-IT" sz="1100" b="0" i="0">
                  <a:latin typeface="Cambria Math" panose="02040503050406030204" pitchFamily="18" charset="0"/>
                </a:rPr>
                <a:t>Z=H_d</a:t>
              </a:r>
              <a:r>
                <a:rPr lang="it-IT" sz="1100" b="0" i="0">
                  <a:latin typeface="Cambria Math" panose="02040503050406030204" pitchFamily="18" charset="0"/>
                  <a:ea typeface="Cambria Math" panose="02040503050406030204" pitchFamily="18" charset="0"/>
                </a:rPr>
                <a:t>   </a:t>
              </a:r>
              <a:r>
                <a:rPr lang="it-IT" sz="1100" b="0" i="0">
                  <a:solidFill>
                    <a:schemeClr val="tx1"/>
                  </a:solidFill>
                  <a:effectLst/>
                  <a:latin typeface="Cambria Math" panose="02040503050406030204" pitchFamily="18" charset="0"/>
                  <a:ea typeface="+mn-ea"/>
                  <a:cs typeface="+mn-cs"/>
                </a:rPr>
                <a:t>〖                          σ〗_h3m=〖</a:t>
              </a:r>
              <a:r>
                <a:rPr lang="el-GR" sz="1100" b="0" i="0">
                  <a:solidFill>
                    <a:schemeClr val="tx1"/>
                  </a:solidFill>
                  <a:effectLst/>
                  <a:latin typeface="Cambria Math" panose="02040503050406030204" pitchFamily="18" charset="0"/>
                  <a:ea typeface="+mn-ea"/>
                  <a:cs typeface="+mn-cs"/>
                </a:rPr>
                <a:t>σ</a:t>
              </a:r>
              <a:r>
                <a:rPr lang="it-IT" sz="1100" b="0" i="0">
                  <a:solidFill>
                    <a:schemeClr val="tx1"/>
                  </a:solidFill>
                  <a:effectLst/>
                  <a:latin typeface="Cambria Math" panose="02040503050406030204" pitchFamily="18" charset="0"/>
                  <a:ea typeface="+mn-ea"/>
                  <a:cs typeface="+mn-cs"/>
                </a:rPr>
                <a:t>′〗_h3m " + " u</a:t>
              </a:r>
              <a:r>
                <a:rPr lang="it-IT" sz="1100" b="0" i="0" baseline="-25000">
                  <a:solidFill>
                    <a:schemeClr val="tx1"/>
                  </a:solidFill>
                  <a:effectLst/>
                  <a:latin typeface="Cambria Math" panose="02040503050406030204" pitchFamily="18" charset="0"/>
                  <a:ea typeface="+mn-ea"/>
                  <a:cs typeface="+mn-cs"/>
                </a:rPr>
                <a:t>3m</a:t>
              </a:r>
              <a:r>
                <a:rPr lang="it-IT" sz="1100" i="0"/>
                <a:t> =</a:t>
              </a:r>
            </a:p>
          </xdr:txBody>
        </xdr:sp>
      </mc:Fallback>
    </mc:AlternateContent>
    <xdr:clientData/>
  </xdr:oneCellAnchor>
  <xdr:oneCellAnchor>
    <xdr:from>
      <xdr:col>0</xdr:col>
      <xdr:colOff>609599</xdr:colOff>
      <xdr:row>287</xdr:row>
      <xdr:rowOff>9525</xdr:rowOff>
    </xdr:from>
    <xdr:ext cx="3457575" cy="172227"/>
    <mc:AlternateContent xmlns:mc="http://schemas.openxmlformats.org/markup-compatibility/2006" xmlns:a14="http://schemas.microsoft.com/office/drawing/2010/main">
      <mc:Choice Requires="a14">
        <xdr:sp macro="" textlink="">
          <xdr:nvSpPr>
            <xdr:cNvPr id="127" name="CasellaDiTesto 126"/>
            <xdr:cNvSpPr txBox="1"/>
          </xdr:nvSpPr>
          <xdr:spPr>
            <a:xfrm>
              <a:off x="609599" y="27203400"/>
              <a:ext cx="345757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l"/>
              <a14:m>
                <m:oMath xmlns:m="http://schemas.openxmlformats.org/officeDocument/2006/math">
                  <m:r>
                    <m:rPr>
                      <m:sty m:val="p"/>
                    </m:rPr>
                    <a:rPr lang="it-IT" sz="1100" b="0" i="0">
                      <a:latin typeface="Cambria Math" panose="02040503050406030204" pitchFamily="18" charset="0"/>
                    </a:rPr>
                    <m:t>Z</m:t>
                  </m:r>
                  <m:r>
                    <a:rPr lang="it-IT" sz="1100" b="0" i="0">
                      <a:latin typeface="Cambria Math" panose="02040503050406030204" pitchFamily="18" charset="0"/>
                    </a:rPr>
                    <m:t>=</m:t>
                  </m:r>
                  <m:sSub>
                    <m:sSubPr>
                      <m:ctrlPr>
                        <a:rPr lang="it-IT" sz="1100" b="0" i="1">
                          <a:latin typeface="Cambria Math" panose="02040503050406030204" pitchFamily="18" charset="0"/>
                          <a:ea typeface="Cambria Math" panose="02040503050406030204" pitchFamily="18" charset="0"/>
                        </a:rPr>
                      </m:ctrlPr>
                    </m:sSubPr>
                    <m:e>
                      <m:r>
                        <m:rPr>
                          <m:sty m:val="p"/>
                        </m:rPr>
                        <a:rPr lang="it-IT" sz="1100" b="0" i="0">
                          <a:latin typeface="Cambria Math" panose="02040503050406030204" pitchFamily="18" charset="0"/>
                          <a:ea typeface="Cambria Math" panose="02040503050406030204" pitchFamily="18" charset="0"/>
                        </a:rPr>
                        <m:t>H</m:t>
                      </m:r>
                    </m:e>
                    <m:sub>
                      <m:r>
                        <m:rPr>
                          <m:sty m:val="p"/>
                        </m:rPr>
                        <a:rPr lang="it-IT" sz="1100" b="0" i="0">
                          <a:latin typeface="Cambria Math" panose="02040503050406030204" pitchFamily="18" charset="0"/>
                          <a:ea typeface="Cambria Math" panose="02040503050406030204" pitchFamily="18" charset="0"/>
                        </a:rPr>
                        <m:t>A</m:t>
                      </m:r>
                    </m:sub>
                  </m:sSub>
                  <m:r>
                    <a:rPr lang="it-IT" sz="1100" b="0" i="0">
                      <a:latin typeface="Cambria Math" panose="02040503050406030204" pitchFamily="18" charset="0"/>
                      <a:ea typeface="Cambria Math" panose="02040503050406030204" pitchFamily="18" charset="0"/>
                    </a:rPr>
                    <m:t>  </m:t>
                  </m:r>
                  <m:sSub>
                    <m:sSubPr>
                      <m:ctrlPr>
                        <a:rPr lang="it-IT" sz="1100" b="0" i="1">
                          <a:solidFill>
                            <a:schemeClr val="tx1"/>
                          </a:solidFill>
                          <a:effectLst/>
                          <a:latin typeface="Cambria Math" panose="02040503050406030204" pitchFamily="18" charset="0"/>
                          <a:ea typeface="+mn-ea"/>
                          <a:cs typeface="+mn-cs"/>
                        </a:rPr>
                      </m:ctrlPr>
                    </m:sSubPr>
                    <m:e>
                      <m:r>
                        <a:rPr lang="it-IT" sz="1100" b="0" i="0">
                          <a:solidFill>
                            <a:schemeClr val="tx1"/>
                          </a:solidFill>
                          <a:effectLst/>
                          <a:latin typeface="Cambria Math" panose="02040503050406030204" pitchFamily="18" charset="0"/>
                          <a:ea typeface="+mn-ea"/>
                          <a:cs typeface="+mn-cs"/>
                        </a:rPr>
                        <m:t>                         </m:t>
                      </m:r>
                      <m:r>
                        <m:rPr>
                          <m:sty m:val="p"/>
                        </m:rPr>
                        <a:rPr lang="it-IT" sz="1100" b="0" i="0">
                          <a:solidFill>
                            <a:schemeClr val="tx1"/>
                          </a:solidFill>
                          <a:effectLst/>
                          <a:latin typeface="Cambria Math" panose="02040503050406030204" pitchFamily="18" charset="0"/>
                          <a:ea typeface="+mn-ea"/>
                          <a:cs typeface="+mn-cs"/>
                        </a:rPr>
                        <m:t>σ</m:t>
                      </m:r>
                    </m:e>
                    <m:sub>
                      <m:r>
                        <m:rPr>
                          <m:sty m:val="p"/>
                        </m:rPr>
                        <a:rPr lang="it-IT" sz="1100" b="0" i="0">
                          <a:solidFill>
                            <a:schemeClr val="tx1"/>
                          </a:solidFill>
                          <a:effectLst/>
                          <a:latin typeface="Cambria Math" panose="02040503050406030204" pitchFamily="18" charset="0"/>
                          <a:ea typeface="+mn-ea"/>
                          <a:cs typeface="+mn-cs"/>
                        </a:rPr>
                        <m:t>h</m:t>
                      </m:r>
                      <m:r>
                        <a:rPr lang="it-IT" sz="1100" b="0" i="0">
                          <a:solidFill>
                            <a:schemeClr val="tx1"/>
                          </a:solidFill>
                          <a:effectLst/>
                          <a:latin typeface="Cambria Math" panose="02040503050406030204" pitchFamily="18" charset="0"/>
                          <a:ea typeface="+mn-ea"/>
                          <a:cs typeface="+mn-cs"/>
                        </a:rPr>
                        <m:t>2</m:t>
                      </m:r>
                      <m:r>
                        <m:rPr>
                          <m:sty m:val="p"/>
                        </m:rPr>
                        <a:rPr lang="it-IT" sz="1100" b="0" i="0">
                          <a:solidFill>
                            <a:schemeClr val="tx1"/>
                          </a:solidFill>
                          <a:effectLst/>
                          <a:latin typeface="Cambria Math" panose="02040503050406030204" pitchFamily="18" charset="0"/>
                          <a:ea typeface="+mn-ea"/>
                          <a:cs typeface="+mn-cs"/>
                        </a:rPr>
                        <m:t>inf</m:t>
                      </m:r>
                    </m:sub>
                  </m:sSub>
                  <m:r>
                    <a:rPr lang="it-IT" sz="1100" b="0" i="0">
                      <a:solidFill>
                        <a:schemeClr val="tx1"/>
                      </a:solidFill>
                      <a:effectLst/>
                      <a:latin typeface="Cambria Math" panose="02040503050406030204" pitchFamily="18" charset="0"/>
                      <a:ea typeface="+mn-ea"/>
                      <a:cs typeface="+mn-cs"/>
                    </a:rPr>
                    <m:t>=</m:t>
                  </m:r>
                  <m:sSub>
                    <m:sSubPr>
                      <m:ctrlPr>
                        <a:rPr lang="it-IT" sz="1100" b="0" i="1">
                          <a:solidFill>
                            <a:schemeClr val="tx1"/>
                          </a:solidFill>
                          <a:effectLst/>
                          <a:latin typeface="Cambria Math" panose="02040503050406030204" pitchFamily="18" charset="0"/>
                          <a:ea typeface="+mn-ea"/>
                          <a:cs typeface="+mn-cs"/>
                        </a:rPr>
                      </m:ctrlPr>
                    </m:sSubPr>
                    <m:e>
                      <m:r>
                        <m:rPr>
                          <m:sty m:val="p"/>
                        </m:rPr>
                        <a:rPr lang="el-GR" sz="1100" b="0" i="0">
                          <a:solidFill>
                            <a:schemeClr val="tx1"/>
                          </a:solidFill>
                          <a:effectLst/>
                          <a:latin typeface="Cambria Math" panose="02040503050406030204" pitchFamily="18" charset="0"/>
                          <a:ea typeface="+mn-ea"/>
                          <a:cs typeface="+mn-cs"/>
                        </a:rPr>
                        <m:t>σ</m:t>
                      </m:r>
                      <m:r>
                        <a:rPr lang="it-IT" sz="1100" b="0" i="0">
                          <a:solidFill>
                            <a:schemeClr val="tx1"/>
                          </a:solidFill>
                          <a:effectLst/>
                          <a:latin typeface="Cambria Math" panose="02040503050406030204" pitchFamily="18" charset="0"/>
                          <a:ea typeface="+mn-ea"/>
                          <a:cs typeface="+mn-cs"/>
                        </a:rPr>
                        <m:t>′</m:t>
                      </m:r>
                    </m:e>
                    <m:sub>
                      <m:r>
                        <m:rPr>
                          <m:sty m:val="p"/>
                        </m:rPr>
                        <a:rPr lang="it-IT" sz="1100" b="0" i="0">
                          <a:solidFill>
                            <a:schemeClr val="tx1"/>
                          </a:solidFill>
                          <a:effectLst/>
                          <a:latin typeface="Cambria Math" panose="02040503050406030204" pitchFamily="18" charset="0"/>
                          <a:ea typeface="+mn-ea"/>
                          <a:cs typeface="+mn-cs"/>
                        </a:rPr>
                        <m:t>hv</m:t>
                      </m:r>
                      <m:r>
                        <a:rPr lang="it-IT" sz="1100" b="0" i="0">
                          <a:solidFill>
                            <a:schemeClr val="tx1"/>
                          </a:solidFill>
                          <a:effectLst/>
                          <a:latin typeface="Cambria Math" panose="02040503050406030204" pitchFamily="18" charset="0"/>
                          <a:ea typeface="+mn-ea"/>
                          <a:cs typeface="+mn-cs"/>
                        </a:rPr>
                        <m:t>2</m:t>
                      </m:r>
                      <m:r>
                        <m:rPr>
                          <m:sty m:val="p"/>
                        </m:rPr>
                        <a:rPr lang="it-IT" sz="1100" b="0" i="0">
                          <a:solidFill>
                            <a:schemeClr val="tx1"/>
                          </a:solidFill>
                          <a:effectLst/>
                          <a:latin typeface="Cambria Math" panose="02040503050406030204" pitchFamily="18" charset="0"/>
                          <a:ea typeface="+mn-ea"/>
                          <a:cs typeface="+mn-cs"/>
                        </a:rPr>
                        <m:t>inf</m:t>
                      </m:r>
                    </m:sub>
                  </m:sSub>
                  <m:r>
                    <a:rPr lang="it-IT" sz="1100" b="0" i="1">
                      <a:solidFill>
                        <a:schemeClr val="tx1"/>
                      </a:solidFill>
                      <a:effectLst/>
                      <a:latin typeface="Cambria Math" panose="02040503050406030204" pitchFamily="18" charset="0"/>
                      <a:ea typeface="+mn-ea"/>
                      <a:cs typeface="+mn-cs"/>
                    </a:rPr>
                    <m:t>+</m:t>
                  </m:r>
                  <m:sSub>
                    <m:sSubPr>
                      <m:ctrlPr>
                        <a:rPr lang="it-IT" sz="1100" i="1">
                          <a:solidFill>
                            <a:schemeClr val="tx1"/>
                          </a:solidFill>
                          <a:effectLst/>
                          <a:latin typeface="Cambria Math" panose="02040503050406030204" pitchFamily="18" charset="0"/>
                          <a:ea typeface="+mn-ea"/>
                          <a:cs typeface="+mn-cs"/>
                        </a:rPr>
                      </m:ctrlPr>
                    </m:sSubPr>
                    <m:e>
                      <m:r>
                        <a:rPr lang="it-IT" sz="1100" b="0" i="0">
                          <a:solidFill>
                            <a:schemeClr val="tx1"/>
                          </a:solidFill>
                          <a:effectLst/>
                          <a:latin typeface="Cambria Math" panose="02040503050406030204" pitchFamily="18" charset="0"/>
                          <a:ea typeface="+mn-ea"/>
                          <a:cs typeface="+mn-cs"/>
                        </a:rPr>
                        <m:t> </m:t>
                      </m:r>
                      <m:r>
                        <m:rPr>
                          <m:sty m:val="p"/>
                        </m:rPr>
                        <a:rPr lang="it-IT" sz="1100" b="0" i="0">
                          <a:solidFill>
                            <a:schemeClr val="tx1"/>
                          </a:solidFill>
                          <a:effectLst/>
                          <a:latin typeface="Cambria Math" panose="02040503050406030204" pitchFamily="18" charset="0"/>
                          <a:ea typeface="+mn-ea"/>
                          <a:cs typeface="+mn-cs"/>
                        </a:rPr>
                        <m:t>u</m:t>
                      </m:r>
                    </m:e>
                    <m:sub>
                      <m:r>
                        <a:rPr lang="it-IT" sz="1100" b="0" i="0">
                          <a:solidFill>
                            <a:schemeClr val="tx1"/>
                          </a:solidFill>
                          <a:effectLst/>
                          <a:latin typeface="Cambria Math" panose="02040503050406030204" pitchFamily="18" charset="0"/>
                          <a:ea typeface="+mn-ea"/>
                          <a:cs typeface="+mn-cs"/>
                        </a:rPr>
                        <m:t>2</m:t>
                      </m:r>
                      <m:r>
                        <m:rPr>
                          <m:sty m:val="p"/>
                        </m:rPr>
                        <a:rPr lang="it-IT" sz="1100" b="0" i="0">
                          <a:solidFill>
                            <a:schemeClr val="tx1"/>
                          </a:solidFill>
                          <a:effectLst/>
                          <a:latin typeface="Cambria Math" panose="02040503050406030204" pitchFamily="18" charset="0"/>
                          <a:ea typeface="+mn-ea"/>
                          <a:cs typeface="+mn-cs"/>
                        </a:rPr>
                        <m:t>m</m:t>
                      </m:r>
                    </m:sub>
                  </m:sSub>
                </m:oMath>
              </a14:m>
              <a:r>
                <a:rPr lang="it-IT" sz="1100" i="0"/>
                <a:t> =</a:t>
              </a:r>
            </a:p>
          </xdr:txBody>
        </xdr:sp>
      </mc:Choice>
      <mc:Fallback xmlns="">
        <xdr:sp macro="" textlink="">
          <xdr:nvSpPr>
            <xdr:cNvPr id="127" name="CasellaDiTesto 126"/>
            <xdr:cNvSpPr txBox="1"/>
          </xdr:nvSpPr>
          <xdr:spPr>
            <a:xfrm>
              <a:off x="609599" y="27203400"/>
              <a:ext cx="345757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l"/>
              <a:r>
                <a:rPr lang="it-IT" sz="1100" b="0" i="0">
                  <a:latin typeface="Cambria Math" panose="02040503050406030204" pitchFamily="18" charset="0"/>
                </a:rPr>
                <a:t>Z=</a:t>
              </a:r>
              <a:r>
                <a:rPr lang="it-IT" sz="1100" b="0" i="0">
                  <a:latin typeface="Cambria Math" panose="02040503050406030204" pitchFamily="18" charset="0"/>
                  <a:ea typeface="Cambria Math" panose="02040503050406030204" pitchFamily="18" charset="0"/>
                </a:rPr>
                <a:t>H_A   </a:t>
              </a:r>
              <a:r>
                <a:rPr lang="it-IT" sz="1100" b="0" i="0">
                  <a:solidFill>
                    <a:schemeClr val="tx1"/>
                  </a:solidFill>
                  <a:effectLst/>
                  <a:latin typeface="Cambria Math" panose="02040503050406030204" pitchFamily="18" charset="0"/>
                  <a:ea typeface="+mn-ea"/>
                  <a:cs typeface="+mn-cs"/>
                </a:rPr>
                <a:t>〖                         σ〗_h2inf=〖</a:t>
              </a:r>
              <a:r>
                <a:rPr lang="el-GR" sz="1100" b="0" i="0">
                  <a:solidFill>
                    <a:schemeClr val="tx1"/>
                  </a:solidFill>
                  <a:effectLst/>
                  <a:latin typeface="Cambria Math" panose="02040503050406030204" pitchFamily="18" charset="0"/>
                  <a:ea typeface="+mn-ea"/>
                  <a:cs typeface="+mn-cs"/>
                </a:rPr>
                <a:t>σ</a:t>
              </a:r>
              <a:r>
                <a:rPr lang="it-IT" sz="1100" b="0" i="0">
                  <a:solidFill>
                    <a:schemeClr val="tx1"/>
                  </a:solidFill>
                  <a:effectLst/>
                  <a:latin typeface="Cambria Math" panose="02040503050406030204" pitchFamily="18" charset="0"/>
                  <a:ea typeface="+mn-ea"/>
                  <a:cs typeface="+mn-cs"/>
                </a:rPr>
                <a:t>′〗_hv2inf+</a:t>
              </a:r>
              <a:r>
                <a:rPr lang="it-IT" sz="1100" i="0">
                  <a:solidFill>
                    <a:schemeClr val="tx1"/>
                  </a:solidFill>
                  <a:effectLst/>
                  <a:latin typeface="Cambria Math" panose="02040503050406030204" pitchFamily="18" charset="0"/>
                  <a:ea typeface="+mn-ea"/>
                  <a:cs typeface="+mn-cs"/>
                </a:rPr>
                <a:t>〖</a:t>
              </a:r>
              <a:r>
                <a:rPr lang="it-IT" sz="1100" b="0" i="0">
                  <a:solidFill>
                    <a:schemeClr val="tx1"/>
                  </a:solidFill>
                  <a:effectLst/>
                  <a:latin typeface="Cambria Math" panose="02040503050406030204" pitchFamily="18" charset="0"/>
                  <a:ea typeface="+mn-ea"/>
                  <a:cs typeface="+mn-cs"/>
                </a:rPr>
                <a:t> u〗_2m</a:t>
              </a:r>
              <a:r>
                <a:rPr lang="it-IT" sz="1100" i="0"/>
                <a:t> =</a:t>
              </a:r>
            </a:p>
          </xdr:txBody>
        </xdr:sp>
      </mc:Fallback>
    </mc:AlternateContent>
    <xdr:clientData/>
  </xdr:oneCellAnchor>
  <xdr:oneCellAnchor>
    <xdr:from>
      <xdr:col>1</xdr:col>
      <xdr:colOff>0</xdr:colOff>
      <xdr:row>293</xdr:row>
      <xdr:rowOff>9525</xdr:rowOff>
    </xdr:from>
    <xdr:ext cx="3409950" cy="172227"/>
    <mc:AlternateContent xmlns:mc="http://schemas.openxmlformats.org/markup-compatibility/2006" xmlns:a14="http://schemas.microsoft.com/office/drawing/2010/main">
      <mc:Choice Requires="a14">
        <xdr:sp macro="" textlink="">
          <xdr:nvSpPr>
            <xdr:cNvPr id="128" name="CasellaDiTesto 127"/>
            <xdr:cNvSpPr txBox="1"/>
          </xdr:nvSpPr>
          <xdr:spPr>
            <a:xfrm>
              <a:off x="609600" y="28346400"/>
              <a:ext cx="3409950"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marL="0" marR="0" lvl="0" indent="0" algn="l" defTabSz="914400" eaLnBrk="1" fontAlgn="auto" latinLnBrk="0" hangingPunct="1">
                <a:lnSpc>
                  <a:spcPct val="100000"/>
                </a:lnSpc>
                <a:spcBef>
                  <a:spcPts val="0"/>
                </a:spcBef>
                <a:spcAft>
                  <a:spcPts val="0"/>
                </a:spcAft>
                <a:buClrTx/>
                <a:buSzTx/>
                <a:buFontTx/>
                <a:buNone/>
                <a:tabLst/>
                <a:defRPr/>
              </a:pPr>
              <a14:m>
                <m:oMath xmlns:m="http://schemas.openxmlformats.org/officeDocument/2006/math">
                  <m:r>
                    <m:rPr>
                      <m:sty m:val="p"/>
                    </m:rPr>
                    <a:rPr lang="it-IT" sz="1100" b="0" i="0">
                      <a:latin typeface="Cambria Math" panose="02040503050406030204" pitchFamily="18" charset="0"/>
                    </a:rPr>
                    <m:t>Z</m:t>
                  </m:r>
                  <m:r>
                    <a:rPr lang="it-IT" sz="1100" b="0" i="0">
                      <a:latin typeface="Cambria Math" panose="02040503050406030204" pitchFamily="18" charset="0"/>
                    </a:rPr>
                    <m:t>=</m:t>
                  </m:r>
                  <m:r>
                    <m:rPr>
                      <m:sty m:val="p"/>
                    </m:rPr>
                    <a:rPr lang="it-IT" sz="1100" b="0" i="0">
                      <a:latin typeface="Cambria Math" panose="02040503050406030204" pitchFamily="18" charset="0"/>
                    </a:rPr>
                    <m:t>L</m:t>
                  </m:r>
                  <m:r>
                    <a:rPr lang="it-IT" sz="1100" b="0" i="0">
                      <a:latin typeface="Cambria Math" panose="02040503050406030204" pitchFamily="18" charset="0"/>
                      <a:ea typeface="Cambria Math" panose="02040503050406030204" pitchFamily="18" charset="0"/>
                    </a:rPr>
                    <m:t>  </m:t>
                  </m:r>
                  <m:sSub>
                    <m:sSubPr>
                      <m:ctrlPr>
                        <a:rPr lang="it-IT" sz="1100" b="0" i="1">
                          <a:solidFill>
                            <a:schemeClr val="tx1"/>
                          </a:solidFill>
                          <a:effectLst/>
                          <a:latin typeface="Cambria Math" panose="02040503050406030204" pitchFamily="18" charset="0"/>
                          <a:ea typeface="+mn-ea"/>
                          <a:cs typeface="+mn-cs"/>
                        </a:rPr>
                      </m:ctrlPr>
                    </m:sSubPr>
                    <m:e>
                      <m:r>
                        <a:rPr lang="it-IT" sz="1100" b="0" i="0">
                          <a:solidFill>
                            <a:schemeClr val="tx1"/>
                          </a:solidFill>
                          <a:effectLst/>
                          <a:latin typeface="Cambria Math" panose="02040503050406030204" pitchFamily="18" charset="0"/>
                          <a:ea typeface="+mn-ea"/>
                          <a:cs typeface="+mn-cs"/>
                        </a:rPr>
                        <m:t>                              </m:t>
                      </m:r>
                      <m:r>
                        <m:rPr>
                          <m:sty m:val="p"/>
                        </m:rPr>
                        <a:rPr lang="it-IT" sz="1100" b="0" i="0">
                          <a:solidFill>
                            <a:schemeClr val="tx1"/>
                          </a:solidFill>
                          <a:effectLst/>
                          <a:latin typeface="Cambria Math" panose="02040503050406030204" pitchFamily="18" charset="0"/>
                          <a:ea typeface="+mn-ea"/>
                          <a:cs typeface="+mn-cs"/>
                        </a:rPr>
                        <m:t>σ</m:t>
                      </m:r>
                    </m:e>
                    <m:sub>
                      <m:r>
                        <m:rPr>
                          <m:sty m:val="p"/>
                        </m:rPr>
                        <a:rPr lang="it-IT" sz="1100" b="0" i="0">
                          <a:solidFill>
                            <a:schemeClr val="tx1"/>
                          </a:solidFill>
                          <a:effectLst/>
                          <a:latin typeface="Cambria Math" panose="02040503050406030204" pitchFamily="18" charset="0"/>
                          <a:ea typeface="+mn-ea"/>
                          <a:cs typeface="+mn-cs"/>
                        </a:rPr>
                        <m:t>h</m:t>
                      </m:r>
                      <m:r>
                        <a:rPr lang="it-IT" sz="1100" b="0" i="0">
                          <a:solidFill>
                            <a:schemeClr val="tx1"/>
                          </a:solidFill>
                          <a:effectLst/>
                          <a:latin typeface="Cambria Math" panose="02040503050406030204" pitchFamily="18" charset="0"/>
                          <a:ea typeface="+mn-ea"/>
                          <a:cs typeface="+mn-cs"/>
                        </a:rPr>
                        <m:t>4</m:t>
                      </m:r>
                      <m:r>
                        <m:rPr>
                          <m:sty m:val="p"/>
                        </m:rPr>
                        <a:rPr lang="it-IT" sz="1100" b="0" i="0">
                          <a:solidFill>
                            <a:schemeClr val="tx1"/>
                          </a:solidFill>
                          <a:effectLst/>
                          <a:latin typeface="Cambria Math" panose="02040503050406030204" pitchFamily="18" charset="0"/>
                          <a:ea typeface="+mn-ea"/>
                          <a:cs typeface="+mn-cs"/>
                        </a:rPr>
                        <m:t>v</m:t>
                      </m:r>
                    </m:sub>
                  </m:sSub>
                  <m:r>
                    <a:rPr lang="it-IT" sz="1100" b="0" i="0">
                      <a:solidFill>
                        <a:schemeClr val="tx1"/>
                      </a:solidFill>
                      <a:effectLst/>
                      <a:latin typeface="Cambria Math" panose="02040503050406030204" pitchFamily="18" charset="0"/>
                      <a:ea typeface="+mn-ea"/>
                      <a:cs typeface="+mn-cs"/>
                    </a:rPr>
                    <m:t>=</m:t>
                  </m:r>
                  <m:sSub>
                    <m:sSubPr>
                      <m:ctrlPr>
                        <a:rPr lang="it-IT" sz="1100" b="0" i="1">
                          <a:solidFill>
                            <a:schemeClr val="tx1"/>
                          </a:solidFill>
                          <a:effectLst/>
                          <a:latin typeface="Cambria Math" panose="02040503050406030204" pitchFamily="18" charset="0"/>
                          <a:ea typeface="+mn-ea"/>
                          <a:cs typeface="+mn-cs"/>
                        </a:rPr>
                      </m:ctrlPr>
                    </m:sSubPr>
                    <m:e>
                      <m:r>
                        <m:rPr>
                          <m:sty m:val="p"/>
                        </m:rPr>
                        <a:rPr lang="el-GR" sz="1100" b="0" i="0">
                          <a:solidFill>
                            <a:schemeClr val="tx1"/>
                          </a:solidFill>
                          <a:effectLst/>
                          <a:latin typeface="Cambria Math" panose="02040503050406030204" pitchFamily="18" charset="0"/>
                          <a:ea typeface="+mn-ea"/>
                          <a:cs typeface="+mn-cs"/>
                        </a:rPr>
                        <m:t>σ</m:t>
                      </m:r>
                      <m:r>
                        <a:rPr lang="it-IT" sz="1100" b="0" i="0">
                          <a:solidFill>
                            <a:schemeClr val="tx1"/>
                          </a:solidFill>
                          <a:effectLst/>
                          <a:latin typeface="Cambria Math" panose="02040503050406030204" pitchFamily="18" charset="0"/>
                          <a:ea typeface="+mn-ea"/>
                          <a:cs typeface="+mn-cs"/>
                        </a:rPr>
                        <m:t>′</m:t>
                      </m:r>
                    </m:e>
                    <m:sub>
                      <m:r>
                        <m:rPr>
                          <m:sty m:val="p"/>
                        </m:rPr>
                        <a:rPr lang="it-IT" sz="1100" b="0" i="0">
                          <a:solidFill>
                            <a:schemeClr val="tx1"/>
                          </a:solidFill>
                          <a:effectLst/>
                          <a:latin typeface="Cambria Math" panose="02040503050406030204" pitchFamily="18" charset="0"/>
                          <a:ea typeface="+mn-ea"/>
                          <a:cs typeface="+mn-cs"/>
                        </a:rPr>
                        <m:t>h</m:t>
                      </m:r>
                      <m:r>
                        <a:rPr lang="it-IT" sz="1100" b="0" i="0">
                          <a:solidFill>
                            <a:schemeClr val="tx1"/>
                          </a:solidFill>
                          <a:effectLst/>
                          <a:latin typeface="Cambria Math" panose="02040503050406030204" pitchFamily="18" charset="0"/>
                          <a:ea typeface="+mn-ea"/>
                          <a:cs typeface="+mn-cs"/>
                        </a:rPr>
                        <m:t>4</m:t>
                      </m:r>
                      <m:r>
                        <m:rPr>
                          <m:sty m:val="p"/>
                        </m:rPr>
                        <a:rPr lang="it-IT" sz="1100" b="0" i="0">
                          <a:solidFill>
                            <a:schemeClr val="tx1"/>
                          </a:solidFill>
                          <a:effectLst/>
                          <a:latin typeface="Cambria Math" panose="02040503050406030204" pitchFamily="18" charset="0"/>
                          <a:ea typeface="+mn-ea"/>
                          <a:cs typeface="+mn-cs"/>
                        </a:rPr>
                        <m:t>v</m:t>
                      </m:r>
                    </m:sub>
                  </m:sSub>
                  <m:r>
                    <a:rPr lang="it-IT" sz="1100" b="0" i="1">
                      <a:solidFill>
                        <a:schemeClr val="tx1"/>
                      </a:solidFill>
                      <a:effectLst/>
                      <a:latin typeface="Cambria Math" panose="02040503050406030204" pitchFamily="18" charset="0"/>
                      <a:ea typeface="+mn-ea"/>
                      <a:cs typeface="+mn-cs"/>
                    </a:rPr>
                    <m:t>+</m:t>
                  </m:r>
                </m:oMath>
              </a14:m>
              <a:r>
                <a:rPr lang="it-IT" sz="1100" i="0"/>
                <a:t> u</a:t>
              </a:r>
              <a:r>
                <a:rPr lang="it-IT" sz="1100" i="0" baseline="-25000"/>
                <a:t>4v</a:t>
              </a:r>
              <a:r>
                <a:rPr lang="it-IT" sz="1100" i="0"/>
                <a:t> =</a:t>
              </a:r>
            </a:p>
          </xdr:txBody>
        </xdr:sp>
      </mc:Choice>
      <mc:Fallback xmlns="">
        <xdr:sp macro="" textlink="">
          <xdr:nvSpPr>
            <xdr:cNvPr id="128" name="CasellaDiTesto 127"/>
            <xdr:cNvSpPr txBox="1"/>
          </xdr:nvSpPr>
          <xdr:spPr>
            <a:xfrm>
              <a:off x="609600" y="28346400"/>
              <a:ext cx="3409950"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lang="it-IT" sz="1100" b="0" i="0">
                  <a:latin typeface="Cambria Math" panose="02040503050406030204" pitchFamily="18" charset="0"/>
                </a:rPr>
                <a:t>Z=L</a:t>
              </a:r>
              <a:r>
                <a:rPr lang="it-IT" sz="1100" b="0" i="0">
                  <a:latin typeface="Cambria Math" panose="02040503050406030204" pitchFamily="18" charset="0"/>
                  <a:ea typeface="Cambria Math" panose="02040503050406030204" pitchFamily="18" charset="0"/>
                </a:rPr>
                <a:t>  </a:t>
              </a:r>
              <a:r>
                <a:rPr lang="it-IT" sz="1100" b="0" i="0">
                  <a:solidFill>
                    <a:schemeClr val="tx1"/>
                  </a:solidFill>
                  <a:effectLst/>
                  <a:latin typeface="Cambria Math" panose="02040503050406030204" pitchFamily="18" charset="0"/>
                  <a:ea typeface="+mn-ea"/>
                  <a:cs typeface="+mn-cs"/>
                </a:rPr>
                <a:t>〖                              σ〗_h4v=〖</a:t>
              </a:r>
              <a:r>
                <a:rPr lang="el-GR" sz="1100" b="0" i="0">
                  <a:solidFill>
                    <a:schemeClr val="tx1"/>
                  </a:solidFill>
                  <a:effectLst/>
                  <a:latin typeface="Cambria Math" panose="02040503050406030204" pitchFamily="18" charset="0"/>
                  <a:ea typeface="+mn-ea"/>
                  <a:cs typeface="+mn-cs"/>
                </a:rPr>
                <a:t>σ</a:t>
              </a:r>
              <a:r>
                <a:rPr lang="it-IT" sz="1100" b="0" i="0">
                  <a:solidFill>
                    <a:schemeClr val="tx1"/>
                  </a:solidFill>
                  <a:effectLst/>
                  <a:latin typeface="Cambria Math" panose="02040503050406030204" pitchFamily="18" charset="0"/>
                  <a:ea typeface="+mn-ea"/>
                  <a:cs typeface="+mn-cs"/>
                </a:rPr>
                <a:t>′〗_h4v+</a:t>
              </a:r>
              <a:r>
                <a:rPr lang="it-IT" sz="1100" i="0"/>
                <a:t> u</a:t>
              </a:r>
              <a:r>
                <a:rPr lang="it-IT" sz="1100" i="0" baseline="-25000"/>
                <a:t>4v</a:t>
              </a:r>
              <a:r>
                <a:rPr lang="it-IT" sz="1100" i="0"/>
                <a:t> =</a:t>
              </a:r>
            </a:p>
          </xdr:txBody>
        </xdr:sp>
      </mc:Fallback>
    </mc:AlternateContent>
    <xdr:clientData/>
  </xdr:oneCellAnchor>
  <xdr:oneCellAnchor>
    <xdr:from>
      <xdr:col>0</xdr:col>
      <xdr:colOff>600075</xdr:colOff>
      <xdr:row>291</xdr:row>
      <xdr:rowOff>180975</xdr:rowOff>
    </xdr:from>
    <xdr:ext cx="2597634" cy="172227"/>
    <mc:AlternateContent xmlns:mc="http://schemas.openxmlformats.org/markup-compatibility/2006" xmlns:a14="http://schemas.microsoft.com/office/drawing/2010/main">
      <mc:Choice Requires="a14">
        <xdr:sp macro="" textlink="">
          <xdr:nvSpPr>
            <xdr:cNvPr id="129" name="CasellaDiTesto 128"/>
            <xdr:cNvSpPr txBox="1"/>
          </xdr:nvSpPr>
          <xdr:spPr>
            <a:xfrm>
              <a:off x="600075" y="56826150"/>
              <a:ext cx="2597634"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eaLnBrk="1" fontAlgn="auto" latinLnBrk="0" hangingPunct="1"/>
              <a14:m>
                <m:oMath xmlns:m="http://schemas.openxmlformats.org/officeDocument/2006/math">
                  <m:r>
                    <m:rPr>
                      <m:sty m:val="p"/>
                    </m:rPr>
                    <a:rPr lang="it-IT" sz="1100" b="0" i="0">
                      <a:latin typeface="Cambria Math" panose="02040503050406030204" pitchFamily="18" charset="0"/>
                    </a:rPr>
                    <m:t>Z</m:t>
                  </m:r>
                  <m:r>
                    <a:rPr lang="it-IT" sz="1100" b="0" i="0">
                      <a:latin typeface="Cambria Math" panose="02040503050406030204" pitchFamily="18" charset="0"/>
                    </a:rPr>
                    <m:t>=</m:t>
                  </m:r>
                  <m:sSub>
                    <m:sSubPr>
                      <m:ctrlPr>
                        <a:rPr lang="it-IT" sz="1100" b="0" i="1">
                          <a:latin typeface="Cambria Math" panose="02040503050406030204" pitchFamily="18" charset="0"/>
                        </a:rPr>
                      </m:ctrlPr>
                    </m:sSubPr>
                    <m:e>
                      <m:r>
                        <m:rPr>
                          <m:sty m:val="p"/>
                        </m:rPr>
                        <a:rPr lang="it-IT" sz="1100" b="0" i="0">
                          <a:latin typeface="Cambria Math" panose="02040503050406030204" pitchFamily="18" charset="0"/>
                        </a:rPr>
                        <m:t>H</m:t>
                      </m:r>
                    </m:e>
                    <m:sub>
                      <m:r>
                        <m:rPr>
                          <m:sty m:val="p"/>
                        </m:rPr>
                        <a:rPr lang="it-IT" sz="1100" b="0" i="0">
                          <a:latin typeface="Cambria Math" panose="02040503050406030204" pitchFamily="18" charset="0"/>
                        </a:rPr>
                        <m:t>d</m:t>
                      </m:r>
                    </m:sub>
                  </m:sSub>
                  <m:r>
                    <a:rPr lang="it-IT" sz="1100" b="0" i="0">
                      <a:latin typeface="Cambria Math" panose="02040503050406030204" pitchFamily="18" charset="0"/>
                      <a:ea typeface="Cambria Math" panose="02040503050406030204" pitchFamily="18" charset="0"/>
                    </a:rPr>
                    <m:t>  </m:t>
                  </m:r>
                  <m:sSub>
                    <m:sSubPr>
                      <m:ctrlPr>
                        <a:rPr lang="it-IT" sz="1100" b="0" i="1">
                          <a:solidFill>
                            <a:schemeClr val="tx1"/>
                          </a:solidFill>
                          <a:effectLst/>
                          <a:latin typeface="Cambria Math" panose="02040503050406030204" pitchFamily="18" charset="0"/>
                          <a:ea typeface="+mn-ea"/>
                          <a:cs typeface="+mn-cs"/>
                        </a:rPr>
                      </m:ctrlPr>
                    </m:sSubPr>
                    <m:e>
                      <m:r>
                        <a:rPr lang="it-IT" sz="1100" b="0" i="0">
                          <a:solidFill>
                            <a:schemeClr val="tx1"/>
                          </a:solidFill>
                          <a:effectLst/>
                          <a:latin typeface="Cambria Math" panose="02040503050406030204" pitchFamily="18" charset="0"/>
                          <a:ea typeface="+mn-ea"/>
                          <a:cs typeface="+mn-cs"/>
                        </a:rPr>
                        <m:t>                          </m:t>
                      </m:r>
                      <m:r>
                        <m:rPr>
                          <m:sty m:val="p"/>
                        </m:rPr>
                        <a:rPr lang="it-IT" sz="1100" b="0" i="0">
                          <a:solidFill>
                            <a:schemeClr val="tx1"/>
                          </a:solidFill>
                          <a:effectLst/>
                          <a:latin typeface="Cambria Math" panose="02040503050406030204" pitchFamily="18" charset="0"/>
                          <a:ea typeface="+mn-ea"/>
                          <a:cs typeface="+mn-cs"/>
                        </a:rPr>
                        <m:t>σ</m:t>
                      </m:r>
                    </m:e>
                    <m:sub>
                      <m:r>
                        <m:rPr>
                          <m:sty m:val="p"/>
                        </m:rPr>
                        <a:rPr lang="it-IT" sz="1100" b="0" i="0">
                          <a:solidFill>
                            <a:schemeClr val="tx1"/>
                          </a:solidFill>
                          <a:effectLst/>
                          <a:latin typeface="Cambria Math" panose="02040503050406030204" pitchFamily="18" charset="0"/>
                          <a:ea typeface="+mn-ea"/>
                          <a:cs typeface="+mn-cs"/>
                        </a:rPr>
                        <m:t>h</m:t>
                      </m:r>
                      <m:r>
                        <a:rPr lang="it-IT" sz="1100" b="0" i="0">
                          <a:solidFill>
                            <a:schemeClr val="tx1"/>
                          </a:solidFill>
                          <a:effectLst/>
                          <a:latin typeface="Cambria Math" panose="02040503050406030204" pitchFamily="18" charset="0"/>
                          <a:ea typeface="+mn-ea"/>
                          <a:cs typeface="+mn-cs"/>
                        </a:rPr>
                        <m:t>3</m:t>
                      </m:r>
                      <m:r>
                        <m:rPr>
                          <m:sty m:val="p"/>
                        </m:rPr>
                        <a:rPr lang="it-IT" sz="1100" b="0" i="0">
                          <a:solidFill>
                            <a:schemeClr val="tx1"/>
                          </a:solidFill>
                          <a:effectLst/>
                          <a:latin typeface="Cambria Math" panose="02040503050406030204" pitchFamily="18" charset="0"/>
                          <a:ea typeface="+mn-ea"/>
                          <a:cs typeface="+mn-cs"/>
                        </a:rPr>
                        <m:t>v</m:t>
                      </m:r>
                    </m:sub>
                  </m:sSub>
                  <m:r>
                    <a:rPr lang="it-IT" sz="1100" b="0" i="0">
                      <a:solidFill>
                        <a:schemeClr val="tx1"/>
                      </a:solidFill>
                      <a:effectLst/>
                      <a:latin typeface="Cambria Math" panose="02040503050406030204" pitchFamily="18" charset="0"/>
                      <a:ea typeface="+mn-ea"/>
                      <a:cs typeface="+mn-cs"/>
                    </a:rPr>
                    <m:t>=</m:t>
                  </m:r>
                  <m:sSub>
                    <m:sSubPr>
                      <m:ctrlPr>
                        <a:rPr lang="it-IT" sz="1100" b="0" i="1">
                          <a:solidFill>
                            <a:schemeClr val="tx1"/>
                          </a:solidFill>
                          <a:effectLst/>
                          <a:latin typeface="Cambria Math" panose="02040503050406030204" pitchFamily="18" charset="0"/>
                          <a:ea typeface="+mn-ea"/>
                          <a:cs typeface="+mn-cs"/>
                        </a:rPr>
                      </m:ctrlPr>
                    </m:sSubPr>
                    <m:e>
                      <m:r>
                        <m:rPr>
                          <m:sty m:val="p"/>
                        </m:rPr>
                        <a:rPr lang="el-GR" sz="1100" b="0" i="0">
                          <a:solidFill>
                            <a:schemeClr val="tx1"/>
                          </a:solidFill>
                          <a:effectLst/>
                          <a:latin typeface="Cambria Math" panose="02040503050406030204" pitchFamily="18" charset="0"/>
                          <a:ea typeface="+mn-ea"/>
                          <a:cs typeface="+mn-cs"/>
                        </a:rPr>
                        <m:t>σ</m:t>
                      </m:r>
                      <m:r>
                        <a:rPr lang="it-IT" sz="1100" b="0" i="0">
                          <a:solidFill>
                            <a:schemeClr val="tx1"/>
                          </a:solidFill>
                          <a:effectLst/>
                          <a:latin typeface="Cambria Math" panose="02040503050406030204" pitchFamily="18" charset="0"/>
                          <a:ea typeface="+mn-ea"/>
                          <a:cs typeface="+mn-cs"/>
                        </a:rPr>
                        <m:t>′</m:t>
                      </m:r>
                    </m:e>
                    <m:sub>
                      <m:r>
                        <m:rPr>
                          <m:sty m:val="p"/>
                        </m:rPr>
                        <a:rPr lang="it-IT" sz="1100" b="0" i="0">
                          <a:solidFill>
                            <a:schemeClr val="tx1"/>
                          </a:solidFill>
                          <a:effectLst/>
                          <a:latin typeface="Cambria Math" panose="02040503050406030204" pitchFamily="18" charset="0"/>
                          <a:ea typeface="+mn-ea"/>
                          <a:cs typeface="+mn-cs"/>
                        </a:rPr>
                        <m:t>h</m:t>
                      </m:r>
                      <m:r>
                        <a:rPr lang="it-IT" sz="1100" b="0" i="0">
                          <a:solidFill>
                            <a:schemeClr val="tx1"/>
                          </a:solidFill>
                          <a:effectLst/>
                          <a:latin typeface="Cambria Math" panose="02040503050406030204" pitchFamily="18" charset="0"/>
                          <a:ea typeface="+mn-ea"/>
                          <a:cs typeface="+mn-cs"/>
                        </a:rPr>
                        <m:t>3</m:t>
                      </m:r>
                      <m:r>
                        <m:rPr>
                          <m:sty m:val="p"/>
                        </m:rPr>
                        <a:rPr lang="it-IT" sz="1100" b="0" i="0">
                          <a:solidFill>
                            <a:schemeClr val="tx1"/>
                          </a:solidFill>
                          <a:effectLst/>
                          <a:latin typeface="Cambria Math" panose="02040503050406030204" pitchFamily="18" charset="0"/>
                          <a:ea typeface="+mn-ea"/>
                          <a:cs typeface="+mn-cs"/>
                        </a:rPr>
                        <m:t>v</m:t>
                      </m:r>
                    </m:sub>
                  </m:sSub>
                  <m:r>
                    <a:rPr lang="it-IT" sz="1100" b="0" i="1">
                      <a:solidFill>
                        <a:schemeClr val="tx1"/>
                      </a:solidFill>
                      <a:effectLst/>
                      <a:latin typeface="Cambria Math" panose="02040503050406030204" pitchFamily="18" charset="0"/>
                      <a:ea typeface="+mn-ea"/>
                      <a:cs typeface="+mn-cs"/>
                    </a:rPr>
                    <m:t>+</m:t>
                  </m:r>
                  <m:r>
                    <m:rPr>
                      <m:sty m:val="p"/>
                    </m:rPr>
                    <a:rPr lang="it-IT" sz="1100" b="0" i="0">
                      <a:solidFill>
                        <a:schemeClr val="tx1"/>
                      </a:solidFill>
                      <a:effectLst/>
                      <a:latin typeface="Cambria Math" panose="02040503050406030204" pitchFamily="18" charset="0"/>
                      <a:ea typeface="+mn-ea"/>
                      <a:cs typeface="+mn-cs"/>
                    </a:rPr>
                    <m:t>u</m:t>
                  </m:r>
                  <m:r>
                    <a:rPr lang="it-IT" sz="1100" b="0" i="0" baseline="-25000">
                      <a:solidFill>
                        <a:schemeClr val="tx1"/>
                      </a:solidFill>
                      <a:effectLst/>
                      <a:latin typeface="Cambria Math" panose="02040503050406030204" pitchFamily="18" charset="0"/>
                      <a:ea typeface="+mn-ea"/>
                      <a:cs typeface="+mn-cs"/>
                    </a:rPr>
                    <m:t>3</m:t>
                  </m:r>
                  <m:r>
                    <m:rPr>
                      <m:sty m:val="p"/>
                    </m:rPr>
                    <a:rPr lang="it-IT" sz="1100" b="0" i="0" baseline="-25000">
                      <a:solidFill>
                        <a:schemeClr val="tx1"/>
                      </a:solidFill>
                      <a:effectLst/>
                      <a:latin typeface="Cambria Math" panose="02040503050406030204" pitchFamily="18" charset="0"/>
                      <a:ea typeface="+mn-ea"/>
                      <a:cs typeface="+mn-cs"/>
                    </a:rPr>
                    <m:t>v</m:t>
                  </m:r>
                </m:oMath>
              </a14:m>
              <a:r>
                <a:rPr lang="it-IT">
                  <a:effectLst/>
                </a:rPr>
                <a:t> =</a:t>
              </a:r>
            </a:p>
          </xdr:txBody>
        </xdr:sp>
      </mc:Choice>
      <mc:Fallback xmlns="">
        <xdr:sp macro="" textlink="">
          <xdr:nvSpPr>
            <xdr:cNvPr id="129" name="CasellaDiTesto 128"/>
            <xdr:cNvSpPr txBox="1"/>
          </xdr:nvSpPr>
          <xdr:spPr>
            <a:xfrm>
              <a:off x="600075" y="56826150"/>
              <a:ext cx="2597634"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eaLnBrk="1" fontAlgn="auto" latinLnBrk="0" hangingPunct="1"/>
              <a:r>
                <a:rPr lang="it-IT" sz="1100" b="0" i="0">
                  <a:latin typeface="Cambria Math" panose="02040503050406030204" pitchFamily="18" charset="0"/>
                </a:rPr>
                <a:t>Z=H_d</a:t>
              </a:r>
              <a:r>
                <a:rPr lang="it-IT" sz="1100" b="0" i="0">
                  <a:latin typeface="Cambria Math" panose="02040503050406030204" pitchFamily="18" charset="0"/>
                  <a:ea typeface="Cambria Math" panose="02040503050406030204" pitchFamily="18" charset="0"/>
                </a:rPr>
                <a:t>   </a:t>
              </a:r>
              <a:r>
                <a:rPr lang="it-IT" sz="1100" b="0" i="0">
                  <a:solidFill>
                    <a:schemeClr val="tx1"/>
                  </a:solidFill>
                  <a:effectLst/>
                  <a:latin typeface="Cambria Math" panose="02040503050406030204" pitchFamily="18" charset="0"/>
                  <a:ea typeface="+mn-ea"/>
                  <a:cs typeface="+mn-cs"/>
                </a:rPr>
                <a:t>〖                          σ〗_h3v=〖</a:t>
              </a:r>
              <a:r>
                <a:rPr lang="el-GR" sz="1100" b="0" i="0">
                  <a:solidFill>
                    <a:schemeClr val="tx1"/>
                  </a:solidFill>
                  <a:effectLst/>
                  <a:latin typeface="Cambria Math" panose="02040503050406030204" pitchFamily="18" charset="0"/>
                  <a:ea typeface="+mn-ea"/>
                  <a:cs typeface="+mn-cs"/>
                </a:rPr>
                <a:t>σ</a:t>
              </a:r>
              <a:r>
                <a:rPr lang="it-IT" sz="1100" b="0" i="0">
                  <a:solidFill>
                    <a:schemeClr val="tx1"/>
                  </a:solidFill>
                  <a:effectLst/>
                  <a:latin typeface="Cambria Math" panose="02040503050406030204" pitchFamily="18" charset="0"/>
                  <a:ea typeface="+mn-ea"/>
                  <a:cs typeface="+mn-cs"/>
                </a:rPr>
                <a:t>′〗_h3v+u</a:t>
              </a:r>
              <a:r>
                <a:rPr lang="it-IT" sz="1100" b="0" i="0" baseline="-25000">
                  <a:solidFill>
                    <a:schemeClr val="tx1"/>
                  </a:solidFill>
                  <a:effectLst/>
                  <a:latin typeface="Cambria Math" panose="02040503050406030204" pitchFamily="18" charset="0"/>
                  <a:ea typeface="+mn-ea"/>
                  <a:cs typeface="+mn-cs"/>
                </a:rPr>
                <a:t>3v</a:t>
              </a:r>
              <a:r>
                <a:rPr lang="it-IT">
                  <a:effectLst/>
                </a:rPr>
                <a:t> =</a:t>
              </a:r>
            </a:p>
          </xdr:txBody>
        </xdr:sp>
      </mc:Fallback>
    </mc:AlternateContent>
    <xdr:clientData/>
  </xdr:oneCellAnchor>
  <xdr:twoCellAnchor>
    <xdr:from>
      <xdr:col>0</xdr:col>
      <xdr:colOff>590550</xdr:colOff>
      <xdr:row>346</xdr:row>
      <xdr:rowOff>0</xdr:rowOff>
    </xdr:from>
    <xdr:to>
      <xdr:col>7</xdr:col>
      <xdr:colOff>295275</xdr:colOff>
      <xdr:row>360</xdr:row>
      <xdr:rowOff>0</xdr:rowOff>
    </xdr:to>
    <xdr:graphicFrame macro="">
      <xdr:nvGraphicFramePr>
        <xdr:cNvPr id="133" name="Grafico 13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600075</xdr:colOff>
      <xdr:row>362</xdr:row>
      <xdr:rowOff>0</xdr:rowOff>
    </xdr:from>
    <xdr:to>
      <xdr:col>7</xdr:col>
      <xdr:colOff>304800</xdr:colOff>
      <xdr:row>375</xdr:row>
      <xdr:rowOff>180975</xdr:rowOff>
    </xdr:to>
    <xdr:graphicFrame macro="">
      <xdr:nvGraphicFramePr>
        <xdr:cNvPr id="134" name="Grafico 13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0</xdr:colOff>
      <xdr:row>378</xdr:row>
      <xdr:rowOff>0</xdr:rowOff>
    </xdr:from>
    <xdr:to>
      <xdr:col>7</xdr:col>
      <xdr:colOff>314325</xdr:colOff>
      <xdr:row>392</xdr:row>
      <xdr:rowOff>9525</xdr:rowOff>
    </xdr:to>
    <xdr:graphicFrame macro="">
      <xdr:nvGraphicFramePr>
        <xdr:cNvPr id="135" name="Grafico 13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oneCellAnchor>
    <xdr:from>
      <xdr:col>0</xdr:col>
      <xdr:colOff>600075</xdr:colOff>
      <xdr:row>234</xdr:row>
      <xdr:rowOff>19050</xdr:rowOff>
    </xdr:from>
    <xdr:ext cx="1963679" cy="176972"/>
    <mc:AlternateContent xmlns:mc="http://schemas.openxmlformats.org/markup-compatibility/2006" xmlns:a14="http://schemas.microsoft.com/office/drawing/2010/main">
      <mc:Choice Requires="a14">
        <xdr:sp macro="" textlink="">
          <xdr:nvSpPr>
            <xdr:cNvPr id="112" name="CasellaDiTesto 111"/>
            <xdr:cNvSpPr txBox="1"/>
          </xdr:nvSpPr>
          <xdr:spPr>
            <a:xfrm>
              <a:off x="600075" y="17211675"/>
              <a:ext cx="1963679" cy="1769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14:m>
                <m:oMath xmlns:m="http://schemas.openxmlformats.org/officeDocument/2006/math">
                  <m:r>
                    <m:rPr>
                      <m:sty m:val="p"/>
                    </m:rPr>
                    <a:rPr lang="it-IT" sz="1100" b="0" i="0">
                      <a:latin typeface="Cambria Math" panose="02040503050406030204" pitchFamily="18" charset="0"/>
                    </a:rPr>
                    <m:t>Z</m:t>
                  </m:r>
                  <m:r>
                    <a:rPr lang="it-IT" sz="1100" b="0" i="0">
                      <a:latin typeface="Cambria Math" panose="02040503050406030204" pitchFamily="18" charset="0"/>
                    </a:rPr>
                    <m:t>=0                               </m:t>
                  </m:r>
                  <m:sSub>
                    <m:sSubPr>
                      <m:ctrlPr>
                        <a:rPr lang="it-IT" sz="1100" b="0" i="1">
                          <a:latin typeface="Cambria Math" panose="02040503050406030204" pitchFamily="18" charset="0"/>
                        </a:rPr>
                      </m:ctrlPr>
                    </m:sSubPr>
                    <m:e>
                      <m:r>
                        <m:rPr>
                          <m:sty m:val="p"/>
                        </m:rPr>
                        <a:rPr lang="it-IT" sz="1100" b="0" i="0">
                          <a:latin typeface="Cambria Math" panose="02040503050406030204" pitchFamily="18" charset="0"/>
                          <a:ea typeface="Cambria Math" panose="02040503050406030204" pitchFamily="18" charset="0"/>
                        </a:rPr>
                        <m:t>σ</m:t>
                      </m:r>
                    </m:e>
                    <m:sub>
                      <m:r>
                        <m:rPr>
                          <m:sty m:val="p"/>
                        </m:rPr>
                        <a:rPr lang="it-IT" sz="1100" b="0" i="0">
                          <a:latin typeface="Cambria Math" panose="02040503050406030204" pitchFamily="18" charset="0"/>
                        </a:rPr>
                        <m:t>v</m:t>
                      </m:r>
                      <m:r>
                        <a:rPr lang="it-IT" sz="1100" b="0" i="0">
                          <a:latin typeface="Cambria Math" panose="02040503050406030204" pitchFamily="18" charset="0"/>
                        </a:rPr>
                        <m:t>,0</m:t>
                      </m:r>
                    </m:sub>
                  </m:sSub>
                  <m:r>
                    <a:rPr lang="it-IT" sz="1100" b="0" i="0">
                      <a:latin typeface="Cambria Math" panose="02040503050406030204" pitchFamily="18" charset="0"/>
                    </a:rPr>
                    <m:t>=</m:t>
                  </m:r>
                  <m:sSub>
                    <m:sSubPr>
                      <m:ctrlPr>
                        <a:rPr lang="it-IT" sz="1100" b="0" i="1">
                          <a:latin typeface="Cambria Math" panose="02040503050406030204" pitchFamily="18" charset="0"/>
                        </a:rPr>
                      </m:ctrlPr>
                    </m:sSubPr>
                    <m:e>
                      <m:r>
                        <m:rPr>
                          <m:sty m:val="p"/>
                        </m:rPr>
                        <a:rPr lang="it-IT" sz="1100" b="0" i="0">
                          <a:latin typeface="Cambria Math" panose="02040503050406030204" pitchFamily="18" charset="0"/>
                        </a:rPr>
                        <m:t>q</m:t>
                      </m:r>
                    </m:e>
                    <m:sub>
                      <m:r>
                        <m:rPr>
                          <m:sty m:val="p"/>
                        </m:rPr>
                        <a:rPr lang="it-IT" sz="1100" b="0" i="0">
                          <a:latin typeface="Cambria Math" panose="02040503050406030204" pitchFamily="18" charset="0"/>
                        </a:rPr>
                        <m:t>d</m:t>
                      </m:r>
                    </m:sub>
                  </m:sSub>
                </m:oMath>
              </a14:m>
              <a:r>
                <a:rPr lang="it-IT" sz="1100" i="0"/>
                <a:t> =</a:t>
              </a:r>
            </a:p>
          </xdr:txBody>
        </xdr:sp>
      </mc:Choice>
      <mc:Fallback xmlns="">
        <xdr:sp macro="" textlink="">
          <xdr:nvSpPr>
            <xdr:cNvPr id="112" name="CasellaDiTesto 111"/>
            <xdr:cNvSpPr txBox="1"/>
          </xdr:nvSpPr>
          <xdr:spPr>
            <a:xfrm>
              <a:off x="600075" y="17211675"/>
              <a:ext cx="1963679" cy="1769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r>
                <a:rPr lang="it-IT" sz="1100" b="0" i="0">
                  <a:latin typeface="Cambria Math" panose="02040503050406030204" pitchFamily="18" charset="0"/>
                </a:rPr>
                <a:t>Z=0                               </a:t>
              </a:r>
              <a:r>
                <a:rPr lang="it-IT" sz="1100" b="0" i="0">
                  <a:latin typeface="Cambria Math" panose="02040503050406030204" pitchFamily="18" charset="0"/>
                  <a:ea typeface="Cambria Math" panose="02040503050406030204" pitchFamily="18" charset="0"/>
                </a:rPr>
                <a:t>σ_(</a:t>
              </a:r>
              <a:r>
                <a:rPr lang="it-IT" sz="1100" b="0" i="0">
                  <a:latin typeface="Cambria Math" panose="02040503050406030204" pitchFamily="18" charset="0"/>
                </a:rPr>
                <a:t>v,0)=q_d</a:t>
              </a:r>
              <a:r>
                <a:rPr lang="it-IT" sz="1100" i="0"/>
                <a:t> =</a:t>
              </a:r>
            </a:p>
          </xdr:txBody>
        </xdr:sp>
      </mc:Fallback>
    </mc:AlternateContent>
    <xdr:clientData/>
  </xdr:oneCellAnchor>
  <xdr:oneCellAnchor>
    <xdr:from>
      <xdr:col>1</xdr:col>
      <xdr:colOff>19050</xdr:colOff>
      <xdr:row>235</xdr:row>
      <xdr:rowOff>0</xdr:rowOff>
    </xdr:from>
    <xdr:ext cx="2585708" cy="176972"/>
    <mc:AlternateContent xmlns:mc="http://schemas.openxmlformats.org/markup-compatibility/2006" xmlns:a14="http://schemas.microsoft.com/office/drawing/2010/main">
      <mc:Choice Requires="a14">
        <xdr:sp macro="" textlink="">
          <xdr:nvSpPr>
            <xdr:cNvPr id="130" name="CasellaDiTesto 129"/>
            <xdr:cNvSpPr txBox="1"/>
          </xdr:nvSpPr>
          <xdr:spPr>
            <a:xfrm>
              <a:off x="628650" y="17383125"/>
              <a:ext cx="2585708" cy="1769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14:m>
                <m:oMath xmlns:m="http://schemas.openxmlformats.org/officeDocument/2006/math">
                  <m:r>
                    <m:rPr>
                      <m:sty m:val="p"/>
                    </m:rPr>
                    <a:rPr lang="it-IT" sz="1100" b="0" i="0">
                      <a:latin typeface="Cambria Math" panose="02040503050406030204" pitchFamily="18" charset="0"/>
                    </a:rPr>
                    <m:t>Z</m:t>
                  </m:r>
                  <m:r>
                    <a:rPr lang="it-IT" sz="1100" b="0" i="0">
                      <a:latin typeface="Cambria Math" panose="02040503050406030204" pitchFamily="18" charset="0"/>
                    </a:rPr>
                    <m:t>=</m:t>
                  </m:r>
                  <m:sSub>
                    <m:sSubPr>
                      <m:ctrlPr>
                        <a:rPr lang="it-IT" sz="1100" b="0" i="1">
                          <a:latin typeface="Cambria Math" panose="02040503050406030204" pitchFamily="18" charset="0"/>
                          <a:ea typeface="Cambria Math" panose="02040503050406030204" pitchFamily="18" charset="0"/>
                        </a:rPr>
                      </m:ctrlPr>
                    </m:sSubPr>
                    <m:e>
                      <m:r>
                        <m:rPr>
                          <m:sty m:val="p"/>
                        </m:rPr>
                        <a:rPr lang="it-IT" sz="1100" b="0" i="0">
                          <a:latin typeface="Cambria Math" panose="02040503050406030204" pitchFamily="18" charset="0"/>
                          <a:ea typeface="Cambria Math" panose="02040503050406030204" pitchFamily="18" charset="0"/>
                        </a:rPr>
                        <m:t>Z</m:t>
                      </m:r>
                    </m:e>
                    <m:sub>
                      <m:r>
                        <m:rPr>
                          <m:sty m:val="p"/>
                        </m:rPr>
                        <a:rPr lang="it-IT" sz="1100" b="0" i="0">
                          <a:latin typeface="Cambria Math" panose="02040503050406030204" pitchFamily="18" charset="0"/>
                          <a:ea typeface="Cambria Math" panose="02040503050406030204" pitchFamily="18" charset="0"/>
                        </a:rPr>
                        <m:t>w</m:t>
                      </m:r>
                      <m:r>
                        <a:rPr lang="it-IT" sz="1100" b="0" i="0">
                          <a:latin typeface="Cambria Math" panose="02040503050406030204" pitchFamily="18" charset="0"/>
                          <a:ea typeface="Cambria Math" panose="02040503050406030204" pitchFamily="18" charset="0"/>
                        </a:rPr>
                        <m:t>,</m:t>
                      </m:r>
                      <m:r>
                        <m:rPr>
                          <m:sty m:val="p"/>
                        </m:rPr>
                        <a:rPr lang="it-IT" sz="1100" b="0" i="0">
                          <a:latin typeface="Cambria Math" panose="02040503050406030204" pitchFamily="18" charset="0"/>
                          <a:ea typeface="Cambria Math" panose="02040503050406030204" pitchFamily="18" charset="0"/>
                        </a:rPr>
                        <m:t>m</m:t>
                      </m:r>
                    </m:sub>
                  </m:sSub>
                  <m:r>
                    <a:rPr lang="it-IT" sz="1100" b="0" i="0">
                      <a:latin typeface="Cambria Math" panose="02040503050406030204" pitchFamily="18" charset="0"/>
                      <a:ea typeface="Cambria Math" panose="02040503050406030204" pitchFamily="18" charset="0"/>
                    </a:rPr>
                    <m:t>=</m:t>
                  </m:r>
                  <m:r>
                    <m:rPr>
                      <m:sty m:val="p"/>
                    </m:rPr>
                    <a:rPr lang="it-IT" sz="1100" b="0" i="0">
                      <a:latin typeface="Cambria Math" panose="02040503050406030204" pitchFamily="18" charset="0"/>
                      <a:ea typeface="Cambria Math" panose="02040503050406030204" pitchFamily="18" charset="0"/>
                    </a:rPr>
                    <m:t>a</m:t>
                  </m:r>
                  <m:r>
                    <a:rPr lang="it-IT" sz="1100" b="0" i="0">
                      <a:latin typeface="Cambria Math" panose="02040503050406030204" pitchFamily="18" charset="0"/>
                      <a:ea typeface="Cambria Math" panose="02040503050406030204" pitchFamily="18" charset="0"/>
                    </a:rPr>
                    <m:t> </m:t>
                  </m:r>
                  <m:sSub>
                    <m:sSubPr>
                      <m:ctrlPr>
                        <a:rPr lang="it-IT" sz="1100" b="0" i="1">
                          <a:solidFill>
                            <a:schemeClr val="tx1"/>
                          </a:solidFill>
                          <a:effectLst/>
                          <a:latin typeface="Cambria Math" panose="02040503050406030204" pitchFamily="18" charset="0"/>
                          <a:ea typeface="+mn-ea"/>
                          <a:cs typeface="+mn-cs"/>
                        </a:rPr>
                      </m:ctrlPr>
                    </m:sSubPr>
                    <m:e>
                      <m:r>
                        <a:rPr lang="it-IT" sz="1100" b="0" i="0">
                          <a:solidFill>
                            <a:schemeClr val="tx1"/>
                          </a:solidFill>
                          <a:effectLst/>
                          <a:latin typeface="Cambria Math" panose="02040503050406030204" pitchFamily="18" charset="0"/>
                          <a:ea typeface="+mn-ea"/>
                          <a:cs typeface="+mn-cs"/>
                        </a:rPr>
                        <m:t>             </m:t>
                      </m:r>
                      <m:r>
                        <m:rPr>
                          <m:sty m:val="p"/>
                        </m:rPr>
                        <a:rPr lang="it-IT" sz="1100" b="0" i="0">
                          <a:solidFill>
                            <a:schemeClr val="tx1"/>
                          </a:solidFill>
                          <a:effectLst/>
                          <a:latin typeface="Cambria Math" panose="02040503050406030204" pitchFamily="18" charset="0"/>
                          <a:ea typeface="+mn-ea"/>
                          <a:cs typeface="+mn-cs"/>
                        </a:rPr>
                        <m:t>σ</m:t>
                      </m:r>
                    </m:e>
                    <m:sub>
                      <m:r>
                        <m:rPr>
                          <m:sty m:val="p"/>
                        </m:rPr>
                        <a:rPr lang="it-IT" sz="1100" b="0" i="0">
                          <a:solidFill>
                            <a:schemeClr val="tx1"/>
                          </a:solidFill>
                          <a:effectLst/>
                          <a:latin typeface="Cambria Math" panose="02040503050406030204" pitchFamily="18" charset="0"/>
                          <a:ea typeface="+mn-ea"/>
                          <a:cs typeface="+mn-cs"/>
                        </a:rPr>
                        <m:t>v</m:t>
                      </m:r>
                      <m:r>
                        <a:rPr lang="it-IT" sz="1100" b="0" i="0">
                          <a:solidFill>
                            <a:schemeClr val="tx1"/>
                          </a:solidFill>
                          <a:effectLst/>
                          <a:latin typeface="Cambria Math" panose="02040503050406030204" pitchFamily="18" charset="0"/>
                          <a:ea typeface="+mn-ea"/>
                          <a:cs typeface="+mn-cs"/>
                        </a:rPr>
                        <m:t>1</m:t>
                      </m:r>
                    </m:sub>
                  </m:sSub>
                  <m:r>
                    <a:rPr lang="it-IT" sz="1100" b="0" i="0">
                      <a:solidFill>
                        <a:schemeClr val="tx1"/>
                      </a:solidFill>
                      <a:effectLst/>
                      <a:latin typeface="Cambria Math" panose="02040503050406030204" pitchFamily="18" charset="0"/>
                      <a:ea typeface="+mn-ea"/>
                      <a:cs typeface="+mn-cs"/>
                    </a:rPr>
                    <m:t>=</m:t>
                  </m:r>
                  <m:sSub>
                    <m:sSubPr>
                      <m:ctrlPr>
                        <a:rPr lang="it-IT" sz="1100" b="0" i="1">
                          <a:solidFill>
                            <a:schemeClr val="tx1"/>
                          </a:solidFill>
                          <a:effectLst/>
                          <a:latin typeface="Cambria Math" panose="02040503050406030204" pitchFamily="18" charset="0"/>
                          <a:ea typeface="+mn-ea"/>
                          <a:cs typeface="+mn-cs"/>
                        </a:rPr>
                      </m:ctrlPr>
                    </m:sSubPr>
                    <m:e>
                      <m:r>
                        <m:rPr>
                          <m:sty m:val="p"/>
                        </m:rPr>
                        <a:rPr lang="el-GR" sz="1100" b="0" i="1">
                          <a:solidFill>
                            <a:schemeClr val="tx1"/>
                          </a:solidFill>
                          <a:effectLst/>
                          <a:latin typeface="Cambria Math" panose="02040503050406030204" pitchFamily="18" charset="0"/>
                          <a:ea typeface="Cambria Math" panose="02040503050406030204" pitchFamily="18" charset="0"/>
                          <a:cs typeface="+mn-cs"/>
                        </a:rPr>
                        <m:t>σ</m:t>
                      </m:r>
                    </m:e>
                    <m:sub>
                      <m:r>
                        <m:rPr>
                          <m:sty m:val="p"/>
                        </m:rPr>
                        <a:rPr lang="it-IT" sz="1100" b="0" i="0">
                          <a:solidFill>
                            <a:schemeClr val="tx1"/>
                          </a:solidFill>
                          <a:effectLst/>
                          <a:latin typeface="Cambria Math" panose="02040503050406030204" pitchFamily="18" charset="0"/>
                          <a:ea typeface="+mn-ea"/>
                          <a:cs typeface="+mn-cs"/>
                        </a:rPr>
                        <m:t>v</m:t>
                      </m:r>
                      <m:r>
                        <a:rPr lang="it-IT" sz="1100" b="0" i="0">
                          <a:solidFill>
                            <a:schemeClr val="tx1"/>
                          </a:solidFill>
                          <a:effectLst/>
                          <a:latin typeface="Cambria Math" panose="02040503050406030204" pitchFamily="18" charset="0"/>
                          <a:ea typeface="+mn-ea"/>
                          <a:cs typeface="+mn-cs"/>
                        </a:rPr>
                        <m:t>0</m:t>
                      </m:r>
                    </m:sub>
                  </m:sSub>
                </m:oMath>
              </a14:m>
              <a:r>
                <a:rPr lang="it-IT" sz="1100" i="0"/>
                <a:t> + </a:t>
              </a:r>
              <a14:m>
                <m:oMath xmlns:m="http://schemas.openxmlformats.org/officeDocument/2006/math">
                  <m:sSub>
                    <m:sSubPr>
                      <m:ctrlPr>
                        <a:rPr lang="it-IT" sz="1100" i="1">
                          <a:latin typeface="Cambria Math" panose="02040503050406030204" pitchFamily="18" charset="0"/>
                        </a:rPr>
                      </m:ctrlPr>
                    </m:sSubPr>
                    <m:e>
                      <m:r>
                        <m:rPr>
                          <m:sty m:val="p"/>
                        </m:rPr>
                        <a:rPr lang="it-IT" sz="1100" i="0">
                          <a:latin typeface="Cambria Math" panose="02040503050406030204" pitchFamily="18" charset="0"/>
                          <a:ea typeface="Cambria Math" panose="02040503050406030204" pitchFamily="18" charset="0"/>
                        </a:rPr>
                        <m:t>γ</m:t>
                      </m:r>
                    </m:e>
                    <m:sub>
                      <m:r>
                        <m:rPr>
                          <m:sty m:val="p"/>
                        </m:rPr>
                        <a:rPr lang="it-IT" sz="1100" b="0" i="0">
                          <a:latin typeface="Cambria Math" panose="02040503050406030204" pitchFamily="18" charset="0"/>
                        </a:rPr>
                        <m:t>A</m:t>
                      </m:r>
                    </m:sub>
                  </m:sSub>
                  <m:r>
                    <a:rPr lang="it-IT" sz="1100" i="0">
                      <a:latin typeface="Cambria Math" panose="02040503050406030204" pitchFamily="18" charset="0"/>
                      <a:ea typeface="Cambria Math" panose="02040503050406030204" pitchFamily="18" charset="0"/>
                    </a:rPr>
                    <m:t>∙</m:t>
                  </m:r>
                  <m:sSub>
                    <m:sSubPr>
                      <m:ctrlPr>
                        <a:rPr lang="it-IT" sz="1100" i="1">
                          <a:latin typeface="Cambria Math" panose="02040503050406030204" pitchFamily="18" charset="0"/>
                          <a:ea typeface="Cambria Math" panose="02040503050406030204" pitchFamily="18" charset="0"/>
                        </a:rPr>
                      </m:ctrlPr>
                    </m:sSubPr>
                    <m:e>
                      <m:r>
                        <m:rPr>
                          <m:sty m:val="p"/>
                        </m:rPr>
                        <a:rPr lang="it-IT" sz="1100" b="0" i="0">
                          <a:latin typeface="Cambria Math" panose="02040503050406030204" pitchFamily="18" charset="0"/>
                          <a:ea typeface="Cambria Math" panose="02040503050406030204" pitchFamily="18" charset="0"/>
                        </a:rPr>
                        <m:t>Z</m:t>
                      </m:r>
                    </m:e>
                    <m:sub>
                      <m:r>
                        <m:rPr>
                          <m:sty m:val="p"/>
                        </m:rPr>
                        <a:rPr lang="it-IT" sz="1100" b="0" i="0">
                          <a:latin typeface="Cambria Math" panose="02040503050406030204" pitchFamily="18" charset="0"/>
                          <a:ea typeface="Cambria Math" panose="02040503050406030204" pitchFamily="18" charset="0"/>
                        </a:rPr>
                        <m:t>w</m:t>
                      </m:r>
                      <m:r>
                        <a:rPr lang="it-IT" sz="1100" b="0" i="0">
                          <a:latin typeface="Cambria Math" panose="02040503050406030204" pitchFamily="18" charset="0"/>
                          <a:ea typeface="Cambria Math" panose="02040503050406030204" pitchFamily="18" charset="0"/>
                        </a:rPr>
                        <m:t>,</m:t>
                      </m:r>
                      <m:r>
                        <m:rPr>
                          <m:sty m:val="p"/>
                        </m:rPr>
                        <a:rPr lang="it-IT" sz="1100" b="0" i="0">
                          <a:latin typeface="Cambria Math" panose="02040503050406030204" pitchFamily="18" charset="0"/>
                          <a:ea typeface="Cambria Math" panose="02040503050406030204" pitchFamily="18" charset="0"/>
                        </a:rPr>
                        <m:t>m</m:t>
                      </m:r>
                    </m:sub>
                  </m:sSub>
                </m:oMath>
              </a14:m>
              <a:r>
                <a:rPr lang="it-IT" sz="1100" i="0"/>
                <a:t> =</a:t>
              </a:r>
            </a:p>
          </xdr:txBody>
        </xdr:sp>
      </mc:Choice>
      <mc:Fallback xmlns="">
        <xdr:sp macro="" textlink="">
          <xdr:nvSpPr>
            <xdr:cNvPr id="130" name="CasellaDiTesto 129"/>
            <xdr:cNvSpPr txBox="1"/>
          </xdr:nvSpPr>
          <xdr:spPr>
            <a:xfrm>
              <a:off x="628650" y="17383125"/>
              <a:ext cx="2585708" cy="1769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r>
                <a:rPr lang="it-IT" sz="1100" b="0" i="0">
                  <a:latin typeface="Cambria Math" panose="02040503050406030204" pitchFamily="18" charset="0"/>
                </a:rPr>
                <a:t>Z=</a:t>
              </a:r>
              <a:r>
                <a:rPr lang="it-IT" sz="1100" b="0" i="0">
                  <a:latin typeface="Cambria Math" panose="02040503050406030204" pitchFamily="18" charset="0"/>
                  <a:ea typeface="Cambria Math" panose="02040503050406030204" pitchFamily="18" charset="0"/>
                </a:rPr>
                <a:t>Z_(w,m)=a </a:t>
              </a:r>
              <a:r>
                <a:rPr lang="it-IT" sz="1100" b="0" i="0">
                  <a:solidFill>
                    <a:schemeClr val="tx1"/>
                  </a:solidFill>
                  <a:effectLst/>
                  <a:latin typeface="Cambria Math" panose="02040503050406030204" pitchFamily="18" charset="0"/>
                  <a:ea typeface="+mn-ea"/>
                  <a:cs typeface="+mn-cs"/>
                </a:rPr>
                <a:t>〖             σ〗_v1=</a:t>
              </a:r>
              <a:r>
                <a:rPr lang="el-GR" sz="1100" b="0" i="0">
                  <a:solidFill>
                    <a:schemeClr val="tx1"/>
                  </a:solidFill>
                  <a:effectLst/>
                  <a:latin typeface="Cambria Math" panose="02040503050406030204" pitchFamily="18" charset="0"/>
                  <a:ea typeface="Cambria Math" panose="02040503050406030204" pitchFamily="18" charset="0"/>
                  <a:cs typeface="+mn-cs"/>
                </a:rPr>
                <a:t>σ</a:t>
              </a:r>
              <a:r>
                <a:rPr lang="it-IT" sz="1100" b="0" i="0">
                  <a:solidFill>
                    <a:schemeClr val="tx1"/>
                  </a:solidFill>
                  <a:effectLst/>
                  <a:latin typeface="Cambria Math" panose="02040503050406030204" pitchFamily="18" charset="0"/>
                  <a:ea typeface="+mn-ea"/>
                  <a:cs typeface="+mn-cs"/>
                </a:rPr>
                <a:t>_v0</a:t>
              </a:r>
              <a:r>
                <a:rPr lang="it-IT" sz="1100" i="0"/>
                <a:t> + </a:t>
              </a:r>
              <a:r>
                <a:rPr lang="it-IT" sz="1100" i="0">
                  <a:latin typeface="Cambria Math" panose="02040503050406030204" pitchFamily="18" charset="0"/>
                  <a:ea typeface="Cambria Math" panose="02040503050406030204" pitchFamily="18" charset="0"/>
                </a:rPr>
                <a:t>γ_</a:t>
              </a:r>
              <a:r>
                <a:rPr lang="it-IT" sz="1100" b="0" i="0">
                  <a:latin typeface="Cambria Math" panose="02040503050406030204" pitchFamily="18" charset="0"/>
                </a:rPr>
                <a:t>A</a:t>
              </a:r>
              <a:r>
                <a:rPr lang="it-IT" sz="1100" i="0">
                  <a:latin typeface="Cambria Math" panose="02040503050406030204" pitchFamily="18" charset="0"/>
                  <a:ea typeface="Cambria Math" panose="02040503050406030204" pitchFamily="18" charset="0"/>
                </a:rPr>
                <a:t>∙</a:t>
              </a:r>
              <a:r>
                <a:rPr lang="it-IT" sz="1100" b="0" i="0">
                  <a:latin typeface="Cambria Math" panose="02040503050406030204" pitchFamily="18" charset="0"/>
                  <a:ea typeface="Cambria Math" panose="02040503050406030204" pitchFamily="18" charset="0"/>
                </a:rPr>
                <a:t>Z_(w,m)</a:t>
              </a:r>
              <a:r>
                <a:rPr lang="it-IT" sz="1100" i="0"/>
                <a:t> =</a:t>
              </a:r>
            </a:p>
          </xdr:txBody>
        </xdr:sp>
      </mc:Fallback>
    </mc:AlternateContent>
    <xdr:clientData/>
  </xdr:oneCellAnchor>
  <xdr:oneCellAnchor>
    <xdr:from>
      <xdr:col>1</xdr:col>
      <xdr:colOff>9525</xdr:colOff>
      <xdr:row>236</xdr:row>
      <xdr:rowOff>0</xdr:rowOff>
    </xdr:from>
    <xdr:ext cx="3192925" cy="176972"/>
    <mc:AlternateContent xmlns:mc="http://schemas.openxmlformats.org/markup-compatibility/2006" xmlns:a14="http://schemas.microsoft.com/office/drawing/2010/main">
      <mc:Choice Requires="a14">
        <xdr:sp macro="" textlink="">
          <xdr:nvSpPr>
            <xdr:cNvPr id="131" name="CasellaDiTesto 130"/>
            <xdr:cNvSpPr txBox="1"/>
          </xdr:nvSpPr>
          <xdr:spPr>
            <a:xfrm>
              <a:off x="619125" y="17573625"/>
              <a:ext cx="3192925" cy="1769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14:m>
                <m:oMath xmlns:m="http://schemas.openxmlformats.org/officeDocument/2006/math">
                  <m:r>
                    <m:rPr>
                      <m:sty m:val="p"/>
                    </m:rPr>
                    <a:rPr lang="it-IT" sz="1100" b="0" i="0">
                      <a:latin typeface="Cambria Math" panose="02040503050406030204" pitchFamily="18" charset="0"/>
                    </a:rPr>
                    <m:t>Z</m:t>
                  </m:r>
                  <m:r>
                    <a:rPr lang="it-IT" sz="1100" b="0" i="0">
                      <a:latin typeface="Cambria Math" panose="02040503050406030204" pitchFamily="18" charset="0"/>
                    </a:rPr>
                    <m:t>=</m:t>
                  </m:r>
                  <m:sSub>
                    <m:sSubPr>
                      <m:ctrlPr>
                        <a:rPr lang="it-IT" sz="1100" b="0" i="1">
                          <a:latin typeface="Cambria Math" panose="02040503050406030204" pitchFamily="18" charset="0"/>
                          <a:ea typeface="Cambria Math" panose="02040503050406030204" pitchFamily="18" charset="0"/>
                        </a:rPr>
                      </m:ctrlPr>
                    </m:sSubPr>
                    <m:e>
                      <m:r>
                        <m:rPr>
                          <m:sty m:val="p"/>
                        </m:rPr>
                        <a:rPr lang="it-IT" sz="1100" b="0" i="0">
                          <a:latin typeface="Cambria Math" panose="02040503050406030204" pitchFamily="18" charset="0"/>
                          <a:ea typeface="Cambria Math" panose="02040503050406030204" pitchFamily="18" charset="0"/>
                        </a:rPr>
                        <m:t>H</m:t>
                      </m:r>
                    </m:e>
                    <m:sub>
                      <m:r>
                        <m:rPr>
                          <m:sty m:val="p"/>
                        </m:rPr>
                        <a:rPr lang="it-IT" sz="1100" b="0" i="0">
                          <a:latin typeface="Cambria Math" panose="02040503050406030204" pitchFamily="18" charset="0"/>
                          <a:ea typeface="Cambria Math" panose="02040503050406030204" pitchFamily="18" charset="0"/>
                        </a:rPr>
                        <m:t>A</m:t>
                      </m:r>
                    </m:sub>
                  </m:sSub>
                  <m:r>
                    <a:rPr lang="it-IT" sz="1100" b="0" i="0">
                      <a:latin typeface="Cambria Math" panose="02040503050406030204" pitchFamily="18" charset="0"/>
                      <a:ea typeface="Cambria Math" panose="02040503050406030204" pitchFamily="18" charset="0"/>
                    </a:rPr>
                    <m:t>  </m:t>
                  </m:r>
                  <m:sSub>
                    <m:sSubPr>
                      <m:ctrlPr>
                        <a:rPr lang="it-IT" sz="1100" b="0" i="1">
                          <a:solidFill>
                            <a:schemeClr val="tx1"/>
                          </a:solidFill>
                          <a:effectLst/>
                          <a:latin typeface="Cambria Math" panose="02040503050406030204" pitchFamily="18" charset="0"/>
                          <a:ea typeface="+mn-ea"/>
                          <a:cs typeface="+mn-cs"/>
                        </a:rPr>
                      </m:ctrlPr>
                    </m:sSubPr>
                    <m:e>
                      <m:r>
                        <a:rPr lang="it-IT" sz="1100" b="0" i="0">
                          <a:solidFill>
                            <a:schemeClr val="tx1"/>
                          </a:solidFill>
                          <a:effectLst/>
                          <a:latin typeface="Cambria Math" panose="02040503050406030204" pitchFamily="18" charset="0"/>
                          <a:ea typeface="+mn-ea"/>
                          <a:cs typeface="+mn-cs"/>
                        </a:rPr>
                        <m:t>                       </m:t>
                      </m:r>
                      <m:r>
                        <m:rPr>
                          <m:sty m:val="p"/>
                        </m:rPr>
                        <a:rPr lang="it-IT" sz="1100" b="0" i="0">
                          <a:solidFill>
                            <a:schemeClr val="tx1"/>
                          </a:solidFill>
                          <a:effectLst/>
                          <a:latin typeface="Cambria Math" panose="02040503050406030204" pitchFamily="18" charset="0"/>
                          <a:ea typeface="+mn-ea"/>
                          <a:cs typeface="+mn-cs"/>
                        </a:rPr>
                        <m:t>σ</m:t>
                      </m:r>
                    </m:e>
                    <m:sub>
                      <m:r>
                        <m:rPr>
                          <m:sty m:val="p"/>
                        </m:rPr>
                        <a:rPr lang="it-IT" sz="1100" b="0" i="0">
                          <a:solidFill>
                            <a:schemeClr val="tx1"/>
                          </a:solidFill>
                          <a:effectLst/>
                          <a:latin typeface="Cambria Math" panose="02040503050406030204" pitchFamily="18" charset="0"/>
                          <a:ea typeface="+mn-ea"/>
                          <a:cs typeface="+mn-cs"/>
                        </a:rPr>
                        <m:t>v</m:t>
                      </m:r>
                      <m:r>
                        <a:rPr lang="it-IT" sz="1100" b="0" i="0">
                          <a:solidFill>
                            <a:schemeClr val="tx1"/>
                          </a:solidFill>
                          <a:effectLst/>
                          <a:latin typeface="Cambria Math" panose="02040503050406030204" pitchFamily="18" charset="0"/>
                          <a:ea typeface="+mn-ea"/>
                          <a:cs typeface="+mn-cs"/>
                        </a:rPr>
                        <m:t>2</m:t>
                      </m:r>
                    </m:sub>
                  </m:sSub>
                  <m:r>
                    <a:rPr lang="it-IT" sz="1100" b="0" i="0">
                      <a:solidFill>
                        <a:schemeClr val="tx1"/>
                      </a:solidFill>
                      <a:effectLst/>
                      <a:latin typeface="Cambria Math" panose="02040503050406030204" pitchFamily="18" charset="0"/>
                      <a:ea typeface="+mn-ea"/>
                      <a:cs typeface="+mn-cs"/>
                    </a:rPr>
                    <m:t>=</m:t>
                  </m:r>
                  <m:sSub>
                    <m:sSubPr>
                      <m:ctrlPr>
                        <a:rPr lang="it-IT" sz="1100" b="0" i="1">
                          <a:solidFill>
                            <a:schemeClr val="tx1"/>
                          </a:solidFill>
                          <a:effectLst/>
                          <a:latin typeface="Cambria Math" panose="02040503050406030204" pitchFamily="18" charset="0"/>
                          <a:ea typeface="+mn-ea"/>
                          <a:cs typeface="+mn-cs"/>
                        </a:rPr>
                      </m:ctrlPr>
                    </m:sSubPr>
                    <m:e>
                      <m:r>
                        <m:rPr>
                          <m:sty m:val="p"/>
                        </m:rPr>
                        <a:rPr lang="it-IT" sz="1100" b="0" i="0">
                          <a:solidFill>
                            <a:schemeClr val="tx1"/>
                          </a:solidFill>
                          <a:effectLst/>
                          <a:latin typeface="Cambria Math" panose="02040503050406030204" pitchFamily="18" charset="0"/>
                          <a:ea typeface="Cambria Math" panose="02040503050406030204" pitchFamily="18" charset="0"/>
                          <a:cs typeface="+mn-cs"/>
                        </a:rPr>
                        <m:t>σ</m:t>
                      </m:r>
                    </m:e>
                    <m:sub>
                      <m:r>
                        <m:rPr>
                          <m:sty m:val="p"/>
                        </m:rPr>
                        <a:rPr lang="it-IT" sz="1100" b="0" i="0">
                          <a:solidFill>
                            <a:schemeClr val="tx1"/>
                          </a:solidFill>
                          <a:effectLst/>
                          <a:latin typeface="Cambria Math" panose="02040503050406030204" pitchFamily="18" charset="0"/>
                          <a:ea typeface="+mn-ea"/>
                          <a:cs typeface="+mn-cs"/>
                        </a:rPr>
                        <m:t>v</m:t>
                      </m:r>
                      <m:r>
                        <a:rPr lang="it-IT" sz="1100" b="0" i="0">
                          <a:solidFill>
                            <a:schemeClr val="tx1"/>
                          </a:solidFill>
                          <a:effectLst/>
                          <a:latin typeface="Cambria Math" panose="02040503050406030204" pitchFamily="18" charset="0"/>
                          <a:ea typeface="+mn-ea"/>
                          <a:cs typeface="+mn-cs"/>
                        </a:rPr>
                        <m:t>1</m:t>
                      </m:r>
                    </m:sub>
                  </m:sSub>
                </m:oMath>
              </a14:m>
              <a:r>
                <a:rPr lang="it-IT" sz="1100" i="0"/>
                <a:t> + </a:t>
              </a:r>
              <a14:m>
                <m:oMath xmlns:m="http://schemas.openxmlformats.org/officeDocument/2006/math">
                  <m:sSub>
                    <m:sSubPr>
                      <m:ctrlPr>
                        <a:rPr lang="it-IT" sz="1100" i="1">
                          <a:latin typeface="Cambria Math" panose="02040503050406030204" pitchFamily="18" charset="0"/>
                        </a:rPr>
                      </m:ctrlPr>
                    </m:sSubPr>
                    <m:e>
                      <m:r>
                        <m:rPr>
                          <m:sty m:val="p"/>
                        </m:rPr>
                        <a:rPr lang="it-IT" sz="1100" i="0">
                          <a:latin typeface="Cambria Math" panose="02040503050406030204" pitchFamily="18" charset="0"/>
                          <a:ea typeface="Cambria Math" panose="02040503050406030204" pitchFamily="18" charset="0"/>
                        </a:rPr>
                        <m:t>γ</m:t>
                      </m:r>
                    </m:e>
                    <m:sub>
                      <m:r>
                        <m:rPr>
                          <m:sty m:val="p"/>
                        </m:rPr>
                        <a:rPr lang="it-IT" sz="1100" b="0" i="0">
                          <a:latin typeface="Cambria Math" panose="02040503050406030204" pitchFamily="18" charset="0"/>
                        </a:rPr>
                        <m:t>A</m:t>
                      </m:r>
                      <m:r>
                        <a:rPr lang="it-IT" sz="1100" b="0" i="0">
                          <a:latin typeface="Cambria Math" panose="02040503050406030204" pitchFamily="18" charset="0"/>
                        </a:rPr>
                        <m:t>,</m:t>
                      </m:r>
                      <m:r>
                        <m:rPr>
                          <m:sty m:val="p"/>
                        </m:rPr>
                        <a:rPr lang="it-IT" sz="1100" b="0" i="0">
                          <a:latin typeface="Cambria Math" panose="02040503050406030204" pitchFamily="18" charset="0"/>
                        </a:rPr>
                        <m:t>sat</m:t>
                      </m:r>
                    </m:sub>
                  </m:sSub>
                  <m:r>
                    <a:rPr lang="it-IT" sz="1100" i="0">
                      <a:latin typeface="Cambria Math" panose="02040503050406030204" pitchFamily="18" charset="0"/>
                      <a:ea typeface="Cambria Math" panose="02040503050406030204" pitchFamily="18" charset="0"/>
                    </a:rPr>
                    <m:t>∙</m:t>
                  </m:r>
                  <m:sSub>
                    <m:sSubPr>
                      <m:ctrlPr>
                        <a:rPr lang="it-IT" sz="1100" i="1">
                          <a:latin typeface="Cambria Math" panose="02040503050406030204" pitchFamily="18" charset="0"/>
                          <a:ea typeface="Cambria Math" panose="02040503050406030204" pitchFamily="18" charset="0"/>
                        </a:rPr>
                      </m:ctrlPr>
                    </m:sSubPr>
                    <m:e>
                      <m:r>
                        <a:rPr lang="it-IT" sz="1100" b="0" i="0">
                          <a:latin typeface="Cambria Math" panose="02040503050406030204" pitchFamily="18" charset="0"/>
                          <a:ea typeface="Cambria Math" panose="02040503050406030204" pitchFamily="18" charset="0"/>
                        </a:rPr>
                        <m:t>(</m:t>
                      </m:r>
                      <m:sSub>
                        <m:sSubPr>
                          <m:ctrlPr>
                            <a:rPr lang="it-IT" sz="1100" b="0" i="1">
                              <a:latin typeface="Cambria Math" panose="02040503050406030204" pitchFamily="18" charset="0"/>
                              <a:ea typeface="Cambria Math" panose="02040503050406030204" pitchFamily="18" charset="0"/>
                            </a:rPr>
                          </m:ctrlPr>
                        </m:sSubPr>
                        <m:e>
                          <m:r>
                            <m:rPr>
                              <m:sty m:val="p"/>
                            </m:rPr>
                            <a:rPr lang="it-IT" sz="1100" b="0" i="0">
                              <a:latin typeface="Cambria Math" panose="02040503050406030204" pitchFamily="18" charset="0"/>
                              <a:ea typeface="Cambria Math" panose="02040503050406030204" pitchFamily="18" charset="0"/>
                            </a:rPr>
                            <m:t>H</m:t>
                          </m:r>
                        </m:e>
                        <m:sub>
                          <m:r>
                            <m:rPr>
                              <m:sty m:val="p"/>
                            </m:rPr>
                            <a:rPr lang="it-IT" sz="1100" b="0" i="0">
                              <a:latin typeface="Cambria Math" panose="02040503050406030204" pitchFamily="18" charset="0"/>
                              <a:ea typeface="Cambria Math" panose="02040503050406030204" pitchFamily="18" charset="0"/>
                            </a:rPr>
                            <m:t>A</m:t>
                          </m:r>
                        </m:sub>
                      </m:sSub>
                      <m:r>
                        <a:rPr lang="it-IT" sz="1100" b="0" i="0">
                          <a:latin typeface="Cambria Math" panose="02040503050406030204" pitchFamily="18" charset="0"/>
                          <a:ea typeface="Cambria Math" panose="02040503050406030204" pitchFamily="18" charset="0"/>
                        </a:rPr>
                        <m:t>−</m:t>
                      </m:r>
                      <m:r>
                        <m:rPr>
                          <m:sty m:val="p"/>
                        </m:rPr>
                        <a:rPr lang="it-IT" sz="1100" b="0" i="0">
                          <a:latin typeface="Cambria Math" panose="02040503050406030204" pitchFamily="18" charset="0"/>
                          <a:ea typeface="Cambria Math" panose="02040503050406030204" pitchFamily="18" charset="0"/>
                        </a:rPr>
                        <m:t>Z</m:t>
                      </m:r>
                    </m:e>
                    <m:sub>
                      <m:r>
                        <m:rPr>
                          <m:sty m:val="p"/>
                        </m:rPr>
                        <a:rPr lang="it-IT" sz="1100" b="0" i="0">
                          <a:latin typeface="Cambria Math" panose="02040503050406030204" pitchFamily="18" charset="0"/>
                          <a:ea typeface="Cambria Math" panose="02040503050406030204" pitchFamily="18" charset="0"/>
                        </a:rPr>
                        <m:t>w</m:t>
                      </m:r>
                      <m:r>
                        <a:rPr lang="it-IT" sz="1100" b="0" i="0">
                          <a:latin typeface="Cambria Math" panose="02040503050406030204" pitchFamily="18" charset="0"/>
                          <a:ea typeface="Cambria Math" panose="02040503050406030204" pitchFamily="18" charset="0"/>
                        </a:rPr>
                        <m:t>,</m:t>
                      </m:r>
                      <m:r>
                        <m:rPr>
                          <m:sty m:val="p"/>
                        </m:rPr>
                        <a:rPr lang="it-IT" sz="1100" b="0" i="0">
                          <a:latin typeface="Cambria Math" panose="02040503050406030204" pitchFamily="18" charset="0"/>
                          <a:ea typeface="Cambria Math" panose="02040503050406030204" pitchFamily="18" charset="0"/>
                        </a:rPr>
                        <m:t>m</m:t>
                      </m:r>
                    </m:sub>
                  </m:sSub>
                </m:oMath>
              </a14:m>
              <a:r>
                <a:rPr lang="it-IT" sz="1100" i="0"/>
                <a:t>) =</a:t>
              </a:r>
            </a:p>
          </xdr:txBody>
        </xdr:sp>
      </mc:Choice>
      <mc:Fallback xmlns="">
        <xdr:sp macro="" textlink="">
          <xdr:nvSpPr>
            <xdr:cNvPr id="131" name="CasellaDiTesto 130"/>
            <xdr:cNvSpPr txBox="1"/>
          </xdr:nvSpPr>
          <xdr:spPr>
            <a:xfrm>
              <a:off x="619125" y="17573625"/>
              <a:ext cx="3192925" cy="1769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r>
                <a:rPr lang="it-IT" sz="1100" b="0" i="0">
                  <a:latin typeface="Cambria Math" panose="02040503050406030204" pitchFamily="18" charset="0"/>
                </a:rPr>
                <a:t>Z=</a:t>
              </a:r>
              <a:r>
                <a:rPr lang="it-IT" sz="1100" b="0" i="0">
                  <a:latin typeface="Cambria Math" panose="02040503050406030204" pitchFamily="18" charset="0"/>
                  <a:ea typeface="Cambria Math" panose="02040503050406030204" pitchFamily="18" charset="0"/>
                </a:rPr>
                <a:t>H_A   </a:t>
              </a:r>
              <a:r>
                <a:rPr lang="it-IT" sz="1100" b="0" i="0">
                  <a:solidFill>
                    <a:schemeClr val="tx1"/>
                  </a:solidFill>
                  <a:effectLst/>
                  <a:latin typeface="Cambria Math" panose="02040503050406030204" pitchFamily="18" charset="0"/>
                  <a:ea typeface="+mn-ea"/>
                  <a:cs typeface="+mn-cs"/>
                </a:rPr>
                <a:t>〖                       σ〗_v2=</a:t>
              </a:r>
              <a:r>
                <a:rPr lang="it-IT" sz="1100" b="0" i="0">
                  <a:solidFill>
                    <a:schemeClr val="tx1"/>
                  </a:solidFill>
                  <a:effectLst/>
                  <a:latin typeface="Cambria Math" panose="02040503050406030204" pitchFamily="18" charset="0"/>
                  <a:ea typeface="Cambria Math" panose="02040503050406030204" pitchFamily="18" charset="0"/>
                  <a:cs typeface="+mn-cs"/>
                </a:rPr>
                <a:t>σ</a:t>
              </a:r>
              <a:r>
                <a:rPr lang="it-IT" sz="1100" b="0" i="0">
                  <a:solidFill>
                    <a:schemeClr val="tx1"/>
                  </a:solidFill>
                  <a:effectLst/>
                  <a:latin typeface="Cambria Math" panose="02040503050406030204" pitchFamily="18" charset="0"/>
                  <a:ea typeface="+mn-ea"/>
                  <a:cs typeface="+mn-cs"/>
                </a:rPr>
                <a:t>_v1</a:t>
              </a:r>
              <a:r>
                <a:rPr lang="it-IT" sz="1100" i="0"/>
                <a:t> + </a:t>
              </a:r>
              <a:r>
                <a:rPr lang="it-IT" sz="1100" i="0">
                  <a:latin typeface="Cambria Math" panose="02040503050406030204" pitchFamily="18" charset="0"/>
                  <a:ea typeface="Cambria Math" panose="02040503050406030204" pitchFamily="18" charset="0"/>
                </a:rPr>
                <a:t>γ_(</a:t>
              </a:r>
              <a:r>
                <a:rPr lang="it-IT" sz="1100" b="0" i="0">
                  <a:latin typeface="Cambria Math" panose="02040503050406030204" pitchFamily="18" charset="0"/>
                </a:rPr>
                <a:t>A,sat)</a:t>
              </a:r>
              <a:r>
                <a:rPr lang="it-IT" sz="1100" i="0">
                  <a:latin typeface="Cambria Math" panose="02040503050406030204" pitchFamily="18" charset="0"/>
                  <a:ea typeface="Cambria Math" panose="02040503050406030204" pitchFamily="18" charset="0"/>
                </a:rPr>
                <a:t>∙〖</a:t>
              </a:r>
              <a:r>
                <a:rPr lang="it-IT" sz="1100" b="0" i="0">
                  <a:latin typeface="Cambria Math" panose="02040503050406030204" pitchFamily="18" charset="0"/>
                  <a:ea typeface="Cambria Math" panose="02040503050406030204" pitchFamily="18" charset="0"/>
                </a:rPr>
                <a:t>(H_A−Z〗_(w,m)</a:t>
              </a:r>
              <a:r>
                <a:rPr lang="it-IT" sz="1100" i="0"/>
                <a:t>) =</a:t>
              </a:r>
            </a:p>
          </xdr:txBody>
        </xdr:sp>
      </mc:Fallback>
    </mc:AlternateContent>
    <xdr:clientData/>
  </xdr:oneCellAnchor>
  <xdr:oneCellAnchor>
    <xdr:from>
      <xdr:col>1</xdr:col>
      <xdr:colOff>19050</xdr:colOff>
      <xdr:row>238</xdr:row>
      <xdr:rowOff>9525</xdr:rowOff>
    </xdr:from>
    <xdr:ext cx="2628925" cy="172227"/>
    <mc:AlternateContent xmlns:mc="http://schemas.openxmlformats.org/markup-compatibility/2006" xmlns:a14="http://schemas.microsoft.com/office/drawing/2010/main">
      <mc:Choice Requires="a14">
        <xdr:sp macro="" textlink="">
          <xdr:nvSpPr>
            <xdr:cNvPr id="132" name="CasellaDiTesto 131"/>
            <xdr:cNvSpPr txBox="1"/>
          </xdr:nvSpPr>
          <xdr:spPr>
            <a:xfrm>
              <a:off x="628650" y="17964150"/>
              <a:ext cx="26289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14:m>
                <m:oMath xmlns:m="http://schemas.openxmlformats.org/officeDocument/2006/math">
                  <m:r>
                    <m:rPr>
                      <m:sty m:val="p"/>
                    </m:rPr>
                    <a:rPr lang="it-IT" sz="1100" b="0" i="0">
                      <a:latin typeface="Cambria Math" panose="02040503050406030204" pitchFamily="18" charset="0"/>
                    </a:rPr>
                    <m:t>Z</m:t>
                  </m:r>
                  <m:r>
                    <a:rPr lang="it-IT" sz="1100" b="0" i="0">
                      <a:latin typeface="Cambria Math" panose="02040503050406030204" pitchFamily="18" charset="0"/>
                    </a:rPr>
                    <m:t>=</m:t>
                  </m:r>
                  <m:sSub>
                    <m:sSubPr>
                      <m:ctrlPr>
                        <a:rPr lang="it-IT" sz="1100" b="0" i="1">
                          <a:latin typeface="Cambria Math" panose="02040503050406030204" pitchFamily="18" charset="0"/>
                        </a:rPr>
                      </m:ctrlPr>
                    </m:sSubPr>
                    <m:e>
                      <m:r>
                        <m:rPr>
                          <m:sty m:val="p"/>
                        </m:rPr>
                        <a:rPr lang="it-IT" sz="1100" b="0" i="0">
                          <a:latin typeface="Cambria Math" panose="02040503050406030204" pitchFamily="18" charset="0"/>
                        </a:rPr>
                        <m:t>H</m:t>
                      </m:r>
                    </m:e>
                    <m:sub>
                      <m:r>
                        <m:rPr>
                          <m:sty m:val="p"/>
                        </m:rPr>
                        <a:rPr lang="it-IT" sz="1100" b="0" i="0">
                          <a:latin typeface="Cambria Math" panose="02040503050406030204" pitchFamily="18" charset="0"/>
                        </a:rPr>
                        <m:t>d</m:t>
                      </m:r>
                    </m:sub>
                  </m:sSub>
                  <m:r>
                    <a:rPr lang="it-IT" sz="1100" b="0" i="0">
                      <a:latin typeface="Cambria Math" panose="02040503050406030204" pitchFamily="18" charset="0"/>
                    </a:rPr>
                    <m:t>+</m:t>
                  </m:r>
                  <m:sSub>
                    <m:sSubPr>
                      <m:ctrlPr>
                        <a:rPr lang="it-IT" sz="1100" b="0" i="1">
                          <a:latin typeface="Cambria Math" panose="02040503050406030204" pitchFamily="18" charset="0"/>
                        </a:rPr>
                      </m:ctrlPr>
                    </m:sSubPr>
                    <m:e>
                      <m:r>
                        <m:rPr>
                          <m:sty m:val="p"/>
                        </m:rPr>
                        <a:rPr lang="it-IT" sz="1100" b="0" i="0">
                          <a:latin typeface="Cambria Math" panose="02040503050406030204" pitchFamily="18" charset="0"/>
                        </a:rPr>
                        <m:t>d</m:t>
                      </m:r>
                    </m:e>
                    <m:sub>
                      <m:r>
                        <m:rPr>
                          <m:sty m:val="p"/>
                        </m:rPr>
                        <a:rPr lang="it-IT" sz="1100" b="0" i="0">
                          <a:latin typeface="Cambria Math" panose="02040503050406030204" pitchFamily="18" charset="0"/>
                        </a:rPr>
                        <m:t>d</m:t>
                      </m:r>
                    </m:sub>
                  </m:sSub>
                  <m:r>
                    <a:rPr lang="it-IT" sz="1100" b="0" i="0">
                      <a:latin typeface="Cambria Math" panose="02040503050406030204" pitchFamily="18" charset="0"/>
                      <a:ea typeface="Cambria Math" panose="02040503050406030204" pitchFamily="18" charset="0"/>
                    </a:rPr>
                    <m:t>  </m:t>
                  </m:r>
                  <m:sSub>
                    <m:sSubPr>
                      <m:ctrlPr>
                        <a:rPr lang="it-IT" sz="1100" b="0" i="1">
                          <a:solidFill>
                            <a:schemeClr val="tx1"/>
                          </a:solidFill>
                          <a:effectLst/>
                          <a:latin typeface="Cambria Math" panose="02040503050406030204" pitchFamily="18" charset="0"/>
                          <a:ea typeface="+mn-ea"/>
                          <a:cs typeface="+mn-cs"/>
                        </a:rPr>
                      </m:ctrlPr>
                    </m:sSubPr>
                    <m:e>
                      <m:r>
                        <a:rPr lang="it-IT" sz="1100" b="0" i="0">
                          <a:solidFill>
                            <a:schemeClr val="tx1"/>
                          </a:solidFill>
                          <a:effectLst/>
                          <a:latin typeface="Cambria Math" panose="02040503050406030204" pitchFamily="18" charset="0"/>
                          <a:ea typeface="+mn-ea"/>
                          <a:cs typeface="+mn-cs"/>
                        </a:rPr>
                        <m:t>             </m:t>
                      </m:r>
                      <m:r>
                        <m:rPr>
                          <m:sty m:val="p"/>
                        </m:rPr>
                        <a:rPr lang="it-IT" sz="1100" b="0" i="0">
                          <a:solidFill>
                            <a:schemeClr val="tx1"/>
                          </a:solidFill>
                          <a:effectLst/>
                          <a:latin typeface="Cambria Math" panose="02040503050406030204" pitchFamily="18" charset="0"/>
                          <a:ea typeface="+mn-ea"/>
                          <a:cs typeface="+mn-cs"/>
                        </a:rPr>
                        <m:t>σ</m:t>
                      </m:r>
                    </m:e>
                    <m:sub>
                      <m:r>
                        <m:rPr>
                          <m:sty m:val="p"/>
                        </m:rPr>
                        <a:rPr lang="it-IT" sz="1100" b="0" i="0">
                          <a:solidFill>
                            <a:schemeClr val="tx1"/>
                          </a:solidFill>
                          <a:effectLst/>
                          <a:latin typeface="Cambria Math" panose="02040503050406030204" pitchFamily="18" charset="0"/>
                          <a:ea typeface="+mn-ea"/>
                          <a:cs typeface="+mn-cs"/>
                        </a:rPr>
                        <m:t>v</m:t>
                      </m:r>
                      <m:r>
                        <a:rPr lang="it-IT" sz="1100" b="0" i="0">
                          <a:solidFill>
                            <a:schemeClr val="tx1"/>
                          </a:solidFill>
                          <a:effectLst/>
                          <a:latin typeface="Cambria Math" panose="02040503050406030204" pitchFamily="18" charset="0"/>
                          <a:ea typeface="+mn-ea"/>
                          <a:cs typeface="+mn-cs"/>
                        </a:rPr>
                        <m:t>4</m:t>
                      </m:r>
                      <m:r>
                        <m:rPr>
                          <m:sty m:val="p"/>
                        </m:rPr>
                        <a:rPr lang="it-IT" sz="1100" b="0" i="0">
                          <a:solidFill>
                            <a:schemeClr val="tx1"/>
                          </a:solidFill>
                          <a:effectLst/>
                          <a:latin typeface="Cambria Math" panose="02040503050406030204" pitchFamily="18" charset="0"/>
                          <a:ea typeface="+mn-ea"/>
                          <a:cs typeface="+mn-cs"/>
                        </a:rPr>
                        <m:t>m</m:t>
                      </m:r>
                    </m:sub>
                  </m:sSub>
                  <m:r>
                    <a:rPr lang="it-IT" sz="1100" b="0" i="0">
                      <a:solidFill>
                        <a:schemeClr val="tx1"/>
                      </a:solidFill>
                      <a:effectLst/>
                      <a:latin typeface="Cambria Math" panose="02040503050406030204" pitchFamily="18" charset="0"/>
                      <a:ea typeface="+mn-ea"/>
                      <a:cs typeface="+mn-cs"/>
                    </a:rPr>
                    <m:t>=</m:t>
                  </m:r>
                  <m:sSub>
                    <m:sSubPr>
                      <m:ctrlPr>
                        <a:rPr lang="it-IT" sz="1100" b="0" i="1">
                          <a:solidFill>
                            <a:schemeClr val="tx1"/>
                          </a:solidFill>
                          <a:effectLst/>
                          <a:latin typeface="Cambria Math" panose="02040503050406030204" pitchFamily="18" charset="0"/>
                          <a:ea typeface="+mn-ea"/>
                          <a:cs typeface="+mn-cs"/>
                        </a:rPr>
                      </m:ctrlPr>
                    </m:sSubPr>
                    <m:e>
                      <m:r>
                        <m:rPr>
                          <m:sty m:val="p"/>
                        </m:rPr>
                        <a:rPr lang="it-IT" sz="1100" b="0" i="0">
                          <a:solidFill>
                            <a:schemeClr val="tx1"/>
                          </a:solidFill>
                          <a:effectLst/>
                          <a:latin typeface="Cambria Math" panose="02040503050406030204" pitchFamily="18" charset="0"/>
                          <a:ea typeface="Cambria Math" panose="02040503050406030204" pitchFamily="18" charset="0"/>
                          <a:cs typeface="+mn-cs"/>
                        </a:rPr>
                        <m:t>σ</m:t>
                      </m:r>
                    </m:e>
                    <m:sub>
                      <m:r>
                        <m:rPr>
                          <m:sty m:val="p"/>
                        </m:rPr>
                        <a:rPr lang="it-IT" sz="1100" b="0" i="0">
                          <a:solidFill>
                            <a:schemeClr val="tx1"/>
                          </a:solidFill>
                          <a:effectLst/>
                          <a:latin typeface="Cambria Math" panose="02040503050406030204" pitchFamily="18" charset="0"/>
                          <a:ea typeface="+mn-ea"/>
                          <a:cs typeface="+mn-cs"/>
                        </a:rPr>
                        <m:t>v</m:t>
                      </m:r>
                      <m:r>
                        <a:rPr lang="it-IT" sz="1100" b="0" i="0">
                          <a:solidFill>
                            <a:schemeClr val="tx1"/>
                          </a:solidFill>
                          <a:effectLst/>
                          <a:latin typeface="Cambria Math" panose="02040503050406030204" pitchFamily="18" charset="0"/>
                          <a:ea typeface="+mn-ea"/>
                          <a:cs typeface="+mn-cs"/>
                        </a:rPr>
                        <m:t>3</m:t>
                      </m:r>
                      <m:r>
                        <m:rPr>
                          <m:sty m:val="p"/>
                        </m:rPr>
                        <a:rPr lang="it-IT" sz="1100" b="0" i="0">
                          <a:solidFill>
                            <a:schemeClr val="tx1"/>
                          </a:solidFill>
                          <a:effectLst/>
                          <a:latin typeface="Cambria Math" panose="02040503050406030204" pitchFamily="18" charset="0"/>
                          <a:ea typeface="+mn-ea"/>
                          <a:cs typeface="+mn-cs"/>
                        </a:rPr>
                        <m:t>m</m:t>
                      </m:r>
                    </m:sub>
                  </m:sSub>
                </m:oMath>
              </a14:m>
              <a:r>
                <a:rPr lang="it-IT" sz="1100" i="0"/>
                <a:t> + </a:t>
              </a:r>
              <a14:m>
                <m:oMath xmlns:m="http://schemas.openxmlformats.org/officeDocument/2006/math">
                  <m:sSub>
                    <m:sSubPr>
                      <m:ctrlPr>
                        <a:rPr lang="it-IT" sz="1100" i="1">
                          <a:latin typeface="Cambria Math" panose="02040503050406030204" pitchFamily="18" charset="0"/>
                        </a:rPr>
                      </m:ctrlPr>
                    </m:sSubPr>
                    <m:e>
                      <m:r>
                        <m:rPr>
                          <m:sty m:val="p"/>
                        </m:rPr>
                        <a:rPr lang="it-IT" sz="1100" i="0">
                          <a:latin typeface="Cambria Math" panose="02040503050406030204" pitchFamily="18" charset="0"/>
                          <a:ea typeface="Cambria Math" panose="02040503050406030204" pitchFamily="18" charset="0"/>
                        </a:rPr>
                        <m:t>γ</m:t>
                      </m:r>
                    </m:e>
                    <m:sub>
                      <m:r>
                        <m:rPr>
                          <m:sty m:val="p"/>
                        </m:rPr>
                        <a:rPr lang="it-IT" sz="1100" b="0" i="0">
                          <a:latin typeface="Cambria Math" panose="02040503050406030204" pitchFamily="18" charset="0"/>
                        </a:rPr>
                        <m:t>B</m:t>
                      </m:r>
                    </m:sub>
                  </m:sSub>
                  <m:r>
                    <a:rPr lang="it-IT" sz="1100" i="0">
                      <a:latin typeface="Cambria Math" panose="02040503050406030204" pitchFamily="18" charset="0"/>
                      <a:ea typeface="Cambria Math" panose="02040503050406030204" pitchFamily="18" charset="0"/>
                    </a:rPr>
                    <m:t>∙</m:t>
                  </m:r>
                  <m:sSub>
                    <m:sSubPr>
                      <m:ctrlPr>
                        <a:rPr lang="it-IT" sz="1100" i="1">
                          <a:latin typeface="Cambria Math" panose="02040503050406030204" pitchFamily="18" charset="0"/>
                          <a:ea typeface="Cambria Math" panose="02040503050406030204" pitchFamily="18" charset="0"/>
                        </a:rPr>
                      </m:ctrlPr>
                    </m:sSubPr>
                    <m:e>
                      <m:r>
                        <m:rPr>
                          <m:sty m:val="p"/>
                        </m:rPr>
                        <a:rPr lang="it-IT" sz="1100" b="0" i="0">
                          <a:latin typeface="Cambria Math" panose="02040503050406030204" pitchFamily="18" charset="0"/>
                          <a:ea typeface="Cambria Math" panose="02040503050406030204" pitchFamily="18" charset="0"/>
                        </a:rPr>
                        <m:t>d</m:t>
                      </m:r>
                    </m:e>
                    <m:sub>
                      <m:r>
                        <m:rPr>
                          <m:sty m:val="p"/>
                        </m:rPr>
                        <a:rPr lang="it-IT" sz="1100" b="0" i="0">
                          <a:latin typeface="Cambria Math" panose="02040503050406030204" pitchFamily="18" charset="0"/>
                          <a:ea typeface="Cambria Math" panose="02040503050406030204" pitchFamily="18" charset="0"/>
                        </a:rPr>
                        <m:t>d</m:t>
                      </m:r>
                    </m:sub>
                  </m:sSub>
                </m:oMath>
              </a14:m>
              <a:r>
                <a:rPr lang="it-IT" sz="1100" i="0"/>
                <a:t> =</a:t>
              </a:r>
            </a:p>
          </xdr:txBody>
        </xdr:sp>
      </mc:Choice>
      <mc:Fallback xmlns="">
        <xdr:sp macro="" textlink="">
          <xdr:nvSpPr>
            <xdr:cNvPr id="132" name="CasellaDiTesto 131"/>
            <xdr:cNvSpPr txBox="1"/>
          </xdr:nvSpPr>
          <xdr:spPr>
            <a:xfrm>
              <a:off x="628650" y="17964150"/>
              <a:ext cx="26289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r>
                <a:rPr lang="it-IT" sz="1100" b="0" i="0">
                  <a:latin typeface="Cambria Math" panose="02040503050406030204" pitchFamily="18" charset="0"/>
                </a:rPr>
                <a:t>Z=H_d+d_d</a:t>
              </a:r>
              <a:r>
                <a:rPr lang="it-IT" sz="1100" b="0" i="0">
                  <a:latin typeface="Cambria Math" panose="02040503050406030204" pitchFamily="18" charset="0"/>
                  <a:ea typeface="Cambria Math" panose="02040503050406030204" pitchFamily="18" charset="0"/>
                </a:rPr>
                <a:t>   </a:t>
              </a:r>
              <a:r>
                <a:rPr lang="it-IT" sz="1100" b="0" i="0">
                  <a:solidFill>
                    <a:schemeClr val="tx1"/>
                  </a:solidFill>
                  <a:effectLst/>
                  <a:latin typeface="Cambria Math" panose="02040503050406030204" pitchFamily="18" charset="0"/>
                  <a:ea typeface="+mn-ea"/>
                  <a:cs typeface="+mn-cs"/>
                </a:rPr>
                <a:t>〖             σ〗_v4m=</a:t>
              </a:r>
              <a:r>
                <a:rPr lang="it-IT" sz="1100" b="0" i="0">
                  <a:solidFill>
                    <a:schemeClr val="tx1"/>
                  </a:solidFill>
                  <a:effectLst/>
                  <a:latin typeface="Cambria Math" panose="02040503050406030204" pitchFamily="18" charset="0"/>
                  <a:ea typeface="Cambria Math" panose="02040503050406030204" pitchFamily="18" charset="0"/>
                  <a:cs typeface="+mn-cs"/>
                </a:rPr>
                <a:t>σ</a:t>
              </a:r>
              <a:r>
                <a:rPr lang="it-IT" sz="1100" b="0" i="0">
                  <a:solidFill>
                    <a:schemeClr val="tx1"/>
                  </a:solidFill>
                  <a:effectLst/>
                  <a:latin typeface="Cambria Math" panose="02040503050406030204" pitchFamily="18" charset="0"/>
                  <a:ea typeface="+mn-ea"/>
                  <a:cs typeface="+mn-cs"/>
                </a:rPr>
                <a:t>_v3m</a:t>
              </a:r>
              <a:r>
                <a:rPr lang="it-IT" sz="1100" i="0"/>
                <a:t> + </a:t>
              </a:r>
              <a:r>
                <a:rPr lang="it-IT" sz="1100" i="0">
                  <a:latin typeface="Cambria Math" panose="02040503050406030204" pitchFamily="18" charset="0"/>
                  <a:ea typeface="Cambria Math" panose="02040503050406030204" pitchFamily="18" charset="0"/>
                </a:rPr>
                <a:t>γ_</a:t>
              </a:r>
              <a:r>
                <a:rPr lang="it-IT" sz="1100" b="0" i="0">
                  <a:latin typeface="Cambria Math" panose="02040503050406030204" pitchFamily="18" charset="0"/>
                </a:rPr>
                <a:t>B</a:t>
              </a:r>
              <a:r>
                <a:rPr lang="it-IT" sz="1100" i="0">
                  <a:latin typeface="Cambria Math" panose="02040503050406030204" pitchFamily="18" charset="0"/>
                  <a:ea typeface="Cambria Math" panose="02040503050406030204" pitchFamily="18" charset="0"/>
                </a:rPr>
                <a:t>∙</a:t>
              </a:r>
              <a:r>
                <a:rPr lang="it-IT" sz="1100" b="0" i="0">
                  <a:latin typeface="Cambria Math" panose="02040503050406030204" pitchFamily="18" charset="0"/>
                  <a:ea typeface="Cambria Math" panose="02040503050406030204" pitchFamily="18" charset="0"/>
                </a:rPr>
                <a:t>d_d</a:t>
              </a:r>
              <a:r>
                <a:rPr lang="it-IT" sz="1100" i="0"/>
                <a:t> =</a:t>
              </a:r>
            </a:p>
          </xdr:txBody>
        </xdr:sp>
      </mc:Fallback>
    </mc:AlternateContent>
    <xdr:clientData/>
  </xdr:oneCellAnchor>
  <xdr:oneCellAnchor>
    <xdr:from>
      <xdr:col>1</xdr:col>
      <xdr:colOff>19050</xdr:colOff>
      <xdr:row>237</xdr:row>
      <xdr:rowOff>9525</xdr:rowOff>
    </xdr:from>
    <xdr:ext cx="3005631" cy="172227"/>
    <mc:AlternateContent xmlns:mc="http://schemas.openxmlformats.org/markup-compatibility/2006" xmlns:a14="http://schemas.microsoft.com/office/drawing/2010/main">
      <mc:Choice Requires="a14">
        <xdr:sp macro="" textlink="">
          <xdr:nvSpPr>
            <xdr:cNvPr id="136" name="CasellaDiTesto 135"/>
            <xdr:cNvSpPr txBox="1"/>
          </xdr:nvSpPr>
          <xdr:spPr>
            <a:xfrm>
              <a:off x="628650" y="17773650"/>
              <a:ext cx="3005631"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14:m>
                <m:oMath xmlns:m="http://schemas.openxmlformats.org/officeDocument/2006/math">
                  <m:r>
                    <m:rPr>
                      <m:sty m:val="p"/>
                    </m:rPr>
                    <a:rPr lang="it-IT" sz="1100" b="0" i="0">
                      <a:latin typeface="Cambria Math" panose="02040503050406030204" pitchFamily="18" charset="0"/>
                    </a:rPr>
                    <m:t>Z</m:t>
                  </m:r>
                  <m:r>
                    <a:rPr lang="it-IT" sz="1100" b="0" i="0">
                      <a:latin typeface="Cambria Math" panose="02040503050406030204" pitchFamily="18" charset="0"/>
                    </a:rPr>
                    <m:t>=</m:t>
                  </m:r>
                  <m:sSub>
                    <m:sSubPr>
                      <m:ctrlPr>
                        <a:rPr lang="it-IT" sz="1100" b="0" i="1">
                          <a:latin typeface="Cambria Math" panose="02040503050406030204" pitchFamily="18" charset="0"/>
                        </a:rPr>
                      </m:ctrlPr>
                    </m:sSubPr>
                    <m:e>
                      <m:r>
                        <m:rPr>
                          <m:sty m:val="p"/>
                        </m:rPr>
                        <a:rPr lang="it-IT" sz="1100" b="0" i="0">
                          <a:latin typeface="Cambria Math" panose="02040503050406030204" pitchFamily="18" charset="0"/>
                        </a:rPr>
                        <m:t>H</m:t>
                      </m:r>
                    </m:e>
                    <m:sub>
                      <m:r>
                        <m:rPr>
                          <m:sty m:val="p"/>
                        </m:rPr>
                        <a:rPr lang="it-IT" sz="1100" b="0" i="0">
                          <a:latin typeface="Cambria Math" panose="02040503050406030204" pitchFamily="18" charset="0"/>
                        </a:rPr>
                        <m:t>d</m:t>
                      </m:r>
                    </m:sub>
                  </m:sSub>
                  <m:r>
                    <a:rPr lang="it-IT" sz="1100" b="0" i="0">
                      <a:latin typeface="Cambria Math" panose="02040503050406030204" pitchFamily="18" charset="0"/>
                      <a:ea typeface="Cambria Math" panose="02040503050406030204" pitchFamily="18" charset="0"/>
                    </a:rPr>
                    <m:t>  </m:t>
                  </m:r>
                  <m:sSub>
                    <m:sSubPr>
                      <m:ctrlPr>
                        <a:rPr lang="it-IT" sz="1100" b="0" i="1">
                          <a:solidFill>
                            <a:schemeClr val="tx1"/>
                          </a:solidFill>
                          <a:effectLst/>
                          <a:latin typeface="Cambria Math" panose="02040503050406030204" pitchFamily="18" charset="0"/>
                          <a:ea typeface="+mn-ea"/>
                          <a:cs typeface="+mn-cs"/>
                        </a:rPr>
                      </m:ctrlPr>
                    </m:sSubPr>
                    <m:e>
                      <m:r>
                        <a:rPr lang="it-IT" sz="1100" b="0" i="0">
                          <a:solidFill>
                            <a:schemeClr val="tx1"/>
                          </a:solidFill>
                          <a:effectLst/>
                          <a:latin typeface="Cambria Math" panose="02040503050406030204" pitchFamily="18" charset="0"/>
                          <a:ea typeface="+mn-ea"/>
                          <a:cs typeface="+mn-cs"/>
                        </a:rPr>
                        <m:t>                       </m:t>
                      </m:r>
                      <m:r>
                        <m:rPr>
                          <m:sty m:val="p"/>
                        </m:rPr>
                        <a:rPr lang="it-IT" sz="1100" b="0" i="0">
                          <a:solidFill>
                            <a:schemeClr val="tx1"/>
                          </a:solidFill>
                          <a:effectLst/>
                          <a:latin typeface="Cambria Math" panose="02040503050406030204" pitchFamily="18" charset="0"/>
                          <a:ea typeface="+mn-ea"/>
                          <a:cs typeface="+mn-cs"/>
                        </a:rPr>
                        <m:t>σ</m:t>
                      </m:r>
                    </m:e>
                    <m:sub>
                      <m:r>
                        <m:rPr>
                          <m:sty m:val="p"/>
                        </m:rPr>
                        <a:rPr lang="it-IT" sz="1100" b="0" i="0">
                          <a:solidFill>
                            <a:schemeClr val="tx1"/>
                          </a:solidFill>
                          <a:effectLst/>
                          <a:latin typeface="Cambria Math" panose="02040503050406030204" pitchFamily="18" charset="0"/>
                          <a:ea typeface="+mn-ea"/>
                          <a:cs typeface="+mn-cs"/>
                        </a:rPr>
                        <m:t>v</m:t>
                      </m:r>
                      <m:r>
                        <a:rPr lang="it-IT" sz="1100" b="0" i="0">
                          <a:solidFill>
                            <a:schemeClr val="tx1"/>
                          </a:solidFill>
                          <a:effectLst/>
                          <a:latin typeface="Cambria Math" panose="02040503050406030204" pitchFamily="18" charset="0"/>
                          <a:ea typeface="+mn-ea"/>
                          <a:cs typeface="+mn-cs"/>
                        </a:rPr>
                        <m:t>3</m:t>
                      </m:r>
                      <m:r>
                        <m:rPr>
                          <m:sty m:val="p"/>
                        </m:rPr>
                        <a:rPr lang="it-IT" sz="1100" b="0" i="0">
                          <a:solidFill>
                            <a:schemeClr val="tx1"/>
                          </a:solidFill>
                          <a:effectLst/>
                          <a:latin typeface="Cambria Math" panose="02040503050406030204" pitchFamily="18" charset="0"/>
                          <a:ea typeface="+mn-ea"/>
                          <a:cs typeface="+mn-cs"/>
                        </a:rPr>
                        <m:t>m</m:t>
                      </m:r>
                    </m:sub>
                  </m:sSub>
                  <m:r>
                    <a:rPr lang="it-IT" sz="1100" b="0" i="0">
                      <a:solidFill>
                        <a:schemeClr val="tx1"/>
                      </a:solidFill>
                      <a:effectLst/>
                      <a:latin typeface="Cambria Math" panose="02040503050406030204" pitchFamily="18" charset="0"/>
                      <a:ea typeface="+mn-ea"/>
                      <a:cs typeface="+mn-cs"/>
                    </a:rPr>
                    <m:t>=</m:t>
                  </m:r>
                  <m:sSub>
                    <m:sSubPr>
                      <m:ctrlPr>
                        <a:rPr lang="it-IT" sz="1100" b="0" i="1">
                          <a:solidFill>
                            <a:schemeClr val="tx1"/>
                          </a:solidFill>
                          <a:effectLst/>
                          <a:latin typeface="Cambria Math" panose="02040503050406030204" pitchFamily="18" charset="0"/>
                          <a:ea typeface="+mn-ea"/>
                          <a:cs typeface="+mn-cs"/>
                        </a:rPr>
                      </m:ctrlPr>
                    </m:sSubPr>
                    <m:e>
                      <m:r>
                        <m:rPr>
                          <m:sty m:val="p"/>
                        </m:rPr>
                        <a:rPr lang="it-IT" sz="1100" b="0" i="0">
                          <a:solidFill>
                            <a:schemeClr val="tx1"/>
                          </a:solidFill>
                          <a:effectLst/>
                          <a:latin typeface="Cambria Math" panose="02040503050406030204" pitchFamily="18" charset="0"/>
                          <a:ea typeface="Cambria Math" panose="02040503050406030204" pitchFamily="18" charset="0"/>
                          <a:cs typeface="+mn-cs"/>
                        </a:rPr>
                        <m:t>σ</m:t>
                      </m:r>
                    </m:e>
                    <m:sub>
                      <m:r>
                        <m:rPr>
                          <m:sty m:val="p"/>
                        </m:rPr>
                        <a:rPr lang="it-IT" sz="1100" b="0" i="0">
                          <a:solidFill>
                            <a:schemeClr val="tx1"/>
                          </a:solidFill>
                          <a:effectLst/>
                          <a:latin typeface="Cambria Math" panose="02040503050406030204" pitchFamily="18" charset="0"/>
                          <a:ea typeface="+mn-ea"/>
                          <a:cs typeface="+mn-cs"/>
                        </a:rPr>
                        <m:t>v</m:t>
                      </m:r>
                      <m:r>
                        <a:rPr lang="it-IT" sz="1100" b="0" i="0">
                          <a:solidFill>
                            <a:schemeClr val="tx1"/>
                          </a:solidFill>
                          <a:effectLst/>
                          <a:latin typeface="Cambria Math" panose="02040503050406030204" pitchFamily="18" charset="0"/>
                          <a:ea typeface="+mn-ea"/>
                          <a:cs typeface="+mn-cs"/>
                        </a:rPr>
                        <m:t>2</m:t>
                      </m:r>
                    </m:sub>
                  </m:sSub>
                </m:oMath>
              </a14:m>
              <a:r>
                <a:rPr lang="it-IT" sz="1100" i="0"/>
                <a:t> + </a:t>
              </a:r>
              <a14:m>
                <m:oMath xmlns:m="http://schemas.openxmlformats.org/officeDocument/2006/math">
                  <m:sSub>
                    <m:sSubPr>
                      <m:ctrlPr>
                        <a:rPr lang="it-IT" sz="1100" i="1">
                          <a:latin typeface="Cambria Math" panose="02040503050406030204" pitchFamily="18" charset="0"/>
                        </a:rPr>
                      </m:ctrlPr>
                    </m:sSubPr>
                    <m:e>
                      <m:r>
                        <m:rPr>
                          <m:sty m:val="p"/>
                        </m:rPr>
                        <a:rPr lang="it-IT" sz="1100" i="0">
                          <a:latin typeface="Cambria Math" panose="02040503050406030204" pitchFamily="18" charset="0"/>
                          <a:ea typeface="Cambria Math" panose="02040503050406030204" pitchFamily="18" charset="0"/>
                        </a:rPr>
                        <m:t>γ</m:t>
                      </m:r>
                    </m:e>
                    <m:sub>
                      <m:r>
                        <m:rPr>
                          <m:sty m:val="p"/>
                        </m:rPr>
                        <a:rPr lang="it-IT" sz="1100" b="0" i="0">
                          <a:latin typeface="Cambria Math" panose="02040503050406030204" pitchFamily="18" charset="0"/>
                        </a:rPr>
                        <m:t>B</m:t>
                      </m:r>
                    </m:sub>
                  </m:sSub>
                  <m:r>
                    <a:rPr lang="it-IT" sz="1100" i="0">
                      <a:latin typeface="Cambria Math" panose="02040503050406030204" pitchFamily="18" charset="0"/>
                      <a:ea typeface="Cambria Math" panose="02040503050406030204" pitchFamily="18" charset="0"/>
                    </a:rPr>
                    <m:t>∙</m:t>
                  </m:r>
                  <m:d>
                    <m:dPr>
                      <m:ctrlPr>
                        <a:rPr lang="it-IT" sz="1100" i="1">
                          <a:latin typeface="Cambria Math" panose="02040503050406030204" pitchFamily="18" charset="0"/>
                          <a:ea typeface="Cambria Math" panose="02040503050406030204" pitchFamily="18" charset="0"/>
                        </a:rPr>
                      </m:ctrlPr>
                    </m:dPr>
                    <m:e>
                      <m:sSub>
                        <m:sSubPr>
                          <m:ctrlPr>
                            <a:rPr lang="it-IT" sz="1100" i="1">
                              <a:latin typeface="Cambria Math" panose="02040503050406030204" pitchFamily="18" charset="0"/>
                              <a:ea typeface="Cambria Math" panose="02040503050406030204" pitchFamily="18" charset="0"/>
                            </a:rPr>
                          </m:ctrlPr>
                        </m:sSubPr>
                        <m:e>
                          <m:r>
                            <m:rPr>
                              <m:sty m:val="p"/>
                            </m:rPr>
                            <a:rPr lang="it-IT" sz="1100" b="0" i="0">
                              <a:latin typeface="Cambria Math" panose="02040503050406030204" pitchFamily="18" charset="0"/>
                              <a:ea typeface="Cambria Math" panose="02040503050406030204" pitchFamily="18" charset="0"/>
                            </a:rPr>
                            <m:t>H</m:t>
                          </m:r>
                        </m:e>
                        <m:sub>
                          <m:r>
                            <m:rPr>
                              <m:sty m:val="p"/>
                            </m:rPr>
                            <a:rPr lang="it-IT" sz="1100" b="0" i="0">
                              <a:latin typeface="Cambria Math" panose="02040503050406030204" pitchFamily="18" charset="0"/>
                              <a:ea typeface="Cambria Math" panose="02040503050406030204" pitchFamily="18" charset="0"/>
                            </a:rPr>
                            <m:t>d</m:t>
                          </m:r>
                        </m:sub>
                      </m:sSub>
                      <m:r>
                        <a:rPr lang="it-IT" sz="1100" b="0" i="0">
                          <a:latin typeface="Cambria Math" panose="02040503050406030204" pitchFamily="18" charset="0"/>
                          <a:ea typeface="Cambria Math" panose="02040503050406030204" pitchFamily="18" charset="0"/>
                        </a:rPr>
                        <m:t>−</m:t>
                      </m:r>
                      <m:sSub>
                        <m:sSubPr>
                          <m:ctrlPr>
                            <a:rPr lang="it-IT" sz="1100" b="0" i="1">
                              <a:latin typeface="Cambria Math" panose="02040503050406030204" pitchFamily="18" charset="0"/>
                              <a:ea typeface="Cambria Math" panose="02040503050406030204" pitchFamily="18" charset="0"/>
                            </a:rPr>
                          </m:ctrlPr>
                        </m:sSubPr>
                        <m:e>
                          <m:r>
                            <m:rPr>
                              <m:sty m:val="p"/>
                            </m:rPr>
                            <a:rPr lang="it-IT" sz="1100" b="0" i="0">
                              <a:latin typeface="Cambria Math" panose="02040503050406030204" pitchFamily="18" charset="0"/>
                              <a:ea typeface="Cambria Math" panose="02040503050406030204" pitchFamily="18" charset="0"/>
                            </a:rPr>
                            <m:t>H</m:t>
                          </m:r>
                        </m:e>
                        <m:sub>
                          <m:r>
                            <m:rPr>
                              <m:sty m:val="p"/>
                            </m:rPr>
                            <a:rPr lang="it-IT" sz="1100" b="0" i="0">
                              <a:latin typeface="Cambria Math" panose="02040503050406030204" pitchFamily="18" charset="0"/>
                              <a:ea typeface="Cambria Math" panose="02040503050406030204" pitchFamily="18" charset="0"/>
                            </a:rPr>
                            <m:t>A</m:t>
                          </m:r>
                        </m:sub>
                      </m:sSub>
                    </m:e>
                  </m:d>
                </m:oMath>
              </a14:m>
              <a:r>
                <a:rPr lang="it-IT" sz="1100" i="0"/>
                <a:t> =</a:t>
              </a:r>
            </a:p>
          </xdr:txBody>
        </xdr:sp>
      </mc:Choice>
      <mc:Fallback xmlns="">
        <xdr:sp macro="" textlink="">
          <xdr:nvSpPr>
            <xdr:cNvPr id="136" name="CasellaDiTesto 135"/>
            <xdr:cNvSpPr txBox="1"/>
          </xdr:nvSpPr>
          <xdr:spPr>
            <a:xfrm>
              <a:off x="628650" y="17773650"/>
              <a:ext cx="3005631"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r>
                <a:rPr lang="it-IT" sz="1100" b="0" i="0">
                  <a:latin typeface="Cambria Math" panose="02040503050406030204" pitchFamily="18" charset="0"/>
                </a:rPr>
                <a:t>Z=H_d</a:t>
              </a:r>
              <a:r>
                <a:rPr lang="it-IT" sz="1100" b="0" i="0">
                  <a:latin typeface="Cambria Math" panose="02040503050406030204" pitchFamily="18" charset="0"/>
                  <a:ea typeface="Cambria Math" panose="02040503050406030204" pitchFamily="18" charset="0"/>
                </a:rPr>
                <a:t>   </a:t>
              </a:r>
              <a:r>
                <a:rPr lang="it-IT" sz="1100" b="0" i="0">
                  <a:solidFill>
                    <a:schemeClr val="tx1"/>
                  </a:solidFill>
                  <a:effectLst/>
                  <a:latin typeface="Cambria Math" panose="02040503050406030204" pitchFamily="18" charset="0"/>
                  <a:ea typeface="+mn-ea"/>
                  <a:cs typeface="+mn-cs"/>
                </a:rPr>
                <a:t>〖                       σ〗_v3m=</a:t>
              </a:r>
              <a:r>
                <a:rPr lang="it-IT" sz="1100" b="0" i="0">
                  <a:solidFill>
                    <a:schemeClr val="tx1"/>
                  </a:solidFill>
                  <a:effectLst/>
                  <a:latin typeface="Cambria Math" panose="02040503050406030204" pitchFamily="18" charset="0"/>
                  <a:ea typeface="Cambria Math" panose="02040503050406030204" pitchFamily="18" charset="0"/>
                  <a:cs typeface="+mn-cs"/>
                </a:rPr>
                <a:t>σ</a:t>
              </a:r>
              <a:r>
                <a:rPr lang="it-IT" sz="1100" b="0" i="0">
                  <a:solidFill>
                    <a:schemeClr val="tx1"/>
                  </a:solidFill>
                  <a:effectLst/>
                  <a:latin typeface="Cambria Math" panose="02040503050406030204" pitchFamily="18" charset="0"/>
                  <a:ea typeface="+mn-ea"/>
                  <a:cs typeface="+mn-cs"/>
                </a:rPr>
                <a:t>_v2</a:t>
              </a:r>
              <a:r>
                <a:rPr lang="it-IT" sz="1100" i="0"/>
                <a:t> + </a:t>
              </a:r>
              <a:r>
                <a:rPr lang="it-IT" sz="1100" i="0">
                  <a:latin typeface="Cambria Math" panose="02040503050406030204" pitchFamily="18" charset="0"/>
                  <a:ea typeface="Cambria Math" panose="02040503050406030204" pitchFamily="18" charset="0"/>
                </a:rPr>
                <a:t>γ_</a:t>
              </a:r>
              <a:r>
                <a:rPr lang="it-IT" sz="1100" b="0" i="0">
                  <a:latin typeface="Cambria Math" panose="02040503050406030204" pitchFamily="18" charset="0"/>
                </a:rPr>
                <a:t>B</a:t>
              </a:r>
              <a:r>
                <a:rPr lang="it-IT" sz="1100" i="0">
                  <a:latin typeface="Cambria Math" panose="02040503050406030204" pitchFamily="18" charset="0"/>
                  <a:ea typeface="Cambria Math" panose="02040503050406030204" pitchFamily="18" charset="0"/>
                </a:rPr>
                <a:t>∙(</a:t>
              </a:r>
              <a:r>
                <a:rPr lang="it-IT" sz="1100" b="0" i="0">
                  <a:latin typeface="Cambria Math" panose="02040503050406030204" pitchFamily="18" charset="0"/>
                  <a:ea typeface="Cambria Math" panose="02040503050406030204" pitchFamily="18" charset="0"/>
                </a:rPr>
                <a:t>H_d−H_A )</a:t>
              </a:r>
              <a:r>
                <a:rPr lang="it-IT" sz="1100" i="0"/>
                <a:t> =</a:t>
              </a:r>
            </a:p>
          </xdr:txBody>
        </xdr:sp>
      </mc:Fallback>
    </mc:AlternateContent>
    <xdr:clientData/>
  </xdr:oneCellAnchor>
  <xdr:oneCellAnchor>
    <xdr:from>
      <xdr:col>0</xdr:col>
      <xdr:colOff>600075</xdr:colOff>
      <xdr:row>241</xdr:row>
      <xdr:rowOff>0</xdr:rowOff>
    </xdr:from>
    <xdr:ext cx="1967655" cy="172227"/>
    <mc:AlternateContent xmlns:mc="http://schemas.openxmlformats.org/markup-compatibility/2006" xmlns:a14="http://schemas.microsoft.com/office/drawing/2010/main">
      <mc:Choice Requires="a14">
        <xdr:sp macro="" textlink="">
          <xdr:nvSpPr>
            <xdr:cNvPr id="137" name="CasellaDiTesto 136"/>
            <xdr:cNvSpPr txBox="1"/>
          </xdr:nvSpPr>
          <xdr:spPr>
            <a:xfrm>
              <a:off x="600075" y="18526125"/>
              <a:ext cx="196765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14:m>
                <m:oMathPara xmlns:m="http://schemas.openxmlformats.org/officeDocument/2006/math">
                  <m:oMathParaPr>
                    <m:jc m:val="centerGroup"/>
                  </m:oMathParaPr>
                  <m:oMath xmlns:m="http://schemas.openxmlformats.org/officeDocument/2006/math">
                    <m:r>
                      <m:rPr>
                        <m:sty m:val="p"/>
                      </m:rPr>
                      <a:rPr lang="it-IT" sz="1100" b="0" i="0">
                        <a:latin typeface="Cambria Math" panose="02040503050406030204" pitchFamily="18" charset="0"/>
                      </a:rPr>
                      <m:t>Z</m:t>
                    </m:r>
                    <m:r>
                      <a:rPr lang="it-IT" sz="1100" b="0" i="0">
                        <a:latin typeface="Cambria Math" panose="02040503050406030204" pitchFamily="18" charset="0"/>
                      </a:rPr>
                      <m:t>=</m:t>
                    </m:r>
                    <m:sSub>
                      <m:sSubPr>
                        <m:ctrlPr>
                          <a:rPr lang="it-IT" sz="1100" b="0" i="1">
                            <a:latin typeface="Cambria Math" panose="02040503050406030204" pitchFamily="18" charset="0"/>
                          </a:rPr>
                        </m:ctrlPr>
                      </m:sSubPr>
                      <m:e>
                        <m:r>
                          <m:rPr>
                            <m:sty m:val="p"/>
                          </m:rPr>
                          <a:rPr lang="it-IT" sz="1100" b="0" i="0">
                            <a:latin typeface="Cambria Math" panose="02040503050406030204" pitchFamily="18" charset="0"/>
                          </a:rPr>
                          <m:t>H</m:t>
                        </m:r>
                      </m:e>
                      <m:sub>
                        <m:r>
                          <m:rPr>
                            <m:sty m:val="p"/>
                          </m:rPr>
                          <a:rPr lang="it-IT" sz="1100" b="0" i="0">
                            <a:latin typeface="Cambria Math" panose="02040503050406030204" pitchFamily="18" charset="0"/>
                          </a:rPr>
                          <m:t>d</m:t>
                        </m:r>
                      </m:sub>
                    </m:sSub>
                    <m:r>
                      <a:rPr lang="it-IT" sz="1100" b="0" i="0">
                        <a:latin typeface="Cambria Math" panose="02040503050406030204" pitchFamily="18" charset="0"/>
                        <a:ea typeface="Cambria Math" panose="02040503050406030204" pitchFamily="18" charset="0"/>
                      </a:rPr>
                      <m:t>  </m:t>
                    </m:r>
                    <m:sSub>
                      <m:sSubPr>
                        <m:ctrlPr>
                          <a:rPr lang="it-IT" sz="1100" b="0" i="1">
                            <a:solidFill>
                              <a:schemeClr val="tx1"/>
                            </a:solidFill>
                            <a:effectLst/>
                            <a:latin typeface="Cambria Math" panose="02040503050406030204" pitchFamily="18" charset="0"/>
                            <a:ea typeface="+mn-ea"/>
                            <a:cs typeface="+mn-cs"/>
                          </a:rPr>
                        </m:ctrlPr>
                      </m:sSubPr>
                      <m:e>
                        <m:r>
                          <a:rPr lang="it-IT" sz="1100" b="0" i="0">
                            <a:solidFill>
                              <a:schemeClr val="tx1"/>
                            </a:solidFill>
                            <a:effectLst/>
                            <a:latin typeface="Cambria Math" panose="02040503050406030204" pitchFamily="18" charset="0"/>
                            <a:ea typeface="+mn-ea"/>
                            <a:cs typeface="+mn-cs"/>
                          </a:rPr>
                          <m:t>                         </m:t>
                        </m:r>
                        <m:r>
                          <m:rPr>
                            <m:sty m:val="p"/>
                          </m:rPr>
                          <a:rPr lang="it-IT" sz="1100" b="0" i="0">
                            <a:solidFill>
                              <a:schemeClr val="tx1"/>
                            </a:solidFill>
                            <a:effectLst/>
                            <a:latin typeface="Cambria Math" panose="02040503050406030204" pitchFamily="18" charset="0"/>
                            <a:ea typeface="+mn-ea"/>
                            <a:cs typeface="+mn-cs"/>
                          </a:rPr>
                          <m:t>σ</m:t>
                        </m:r>
                      </m:e>
                      <m:sub>
                        <m:r>
                          <m:rPr>
                            <m:sty m:val="p"/>
                          </m:rPr>
                          <a:rPr lang="it-IT" sz="1100" b="0" i="0">
                            <a:solidFill>
                              <a:schemeClr val="tx1"/>
                            </a:solidFill>
                            <a:effectLst/>
                            <a:latin typeface="Cambria Math" panose="02040503050406030204" pitchFamily="18" charset="0"/>
                            <a:ea typeface="+mn-ea"/>
                            <a:cs typeface="+mn-cs"/>
                          </a:rPr>
                          <m:t>v</m:t>
                        </m:r>
                        <m:r>
                          <a:rPr lang="it-IT" sz="1100" b="0" i="0">
                            <a:solidFill>
                              <a:schemeClr val="tx1"/>
                            </a:solidFill>
                            <a:effectLst/>
                            <a:latin typeface="Cambria Math" panose="02040503050406030204" pitchFamily="18" charset="0"/>
                            <a:ea typeface="+mn-ea"/>
                            <a:cs typeface="+mn-cs"/>
                          </a:rPr>
                          <m:t>3</m:t>
                        </m:r>
                        <m:r>
                          <m:rPr>
                            <m:sty m:val="p"/>
                          </m:rPr>
                          <a:rPr lang="it-IT" sz="1100" b="0" i="0">
                            <a:solidFill>
                              <a:schemeClr val="tx1"/>
                            </a:solidFill>
                            <a:effectLst/>
                            <a:latin typeface="Cambria Math" panose="02040503050406030204" pitchFamily="18" charset="0"/>
                            <a:ea typeface="+mn-ea"/>
                            <a:cs typeface="+mn-cs"/>
                          </a:rPr>
                          <m:t>v</m:t>
                        </m:r>
                      </m:sub>
                    </m:sSub>
                    <m:r>
                      <a:rPr lang="it-IT" sz="1100" b="0" i="0">
                        <a:solidFill>
                          <a:schemeClr val="tx1"/>
                        </a:solidFill>
                        <a:effectLst/>
                        <a:latin typeface="Cambria Math" panose="02040503050406030204" pitchFamily="18" charset="0"/>
                        <a:ea typeface="+mn-ea"/>
                        <a:cs typeface="+mn-cs"/>
                      </a:rPr>
                      <m:t>=0=</m:t>
                    </m:r>
                  </m:oMath>
                </m:oMathPara>
              </a14:m>
              <a:endParaRPr lang="it-IT" sz="1100" i="0"/>
            </a:p>
          </xdr:txBody>
        </xdr:sp>
      </mc:Choice>
      <mc:Fallback xmlns="">
        <xdr:sp macro="" textlink="">
          <xdr:nvSpPr>
            <xdr:cNvPr id="137" name="CasellaDiTesto 136"/>
            <xdr:cNvSpPr txBox="1"/>
          </xdr:nvSpPr>
          <xdr:spPr>
            <a:xfrm>
              <a:off x="600075" y="18526125"/>
              <a:ext cx="196765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r>
                <a:rPr lang="it-IT" sz="1100" b="0" i="0">
                  <a:latin typeface="Cambria Math" panose="02040503050406030204" pitchFamily="18" charset="0"/>
                </a:rPr>
                <a:t>Z=H_d</a:t>
              </a:r>
              <a:r>
                <a:rPr lang="it-IT" sz="1100" b="0" i="0">
                  <a:latin typeface="Cambria Math" panose="02040503050406030204" pitchFamily="18" charset="0"/>
                  <a:ea typeface="Cambria Math" panose="02040503050406030204" pitchFamily="18" charset="0"/>
                </a:rPr>
                <a:t>   </a:t>
              </a:r>
              <a:r>
                <a:rPr lang="it-IT" sz="1100" b="0" i="0">
                  <a:solidFill>
                    <a:schemeClr val="tx1"/>
                  </a:solidFill>
                  <a:effectLst/>
                  <a:latin typeface="Cambria Math" panose="02040503050406030204" pitchFamily="18" charset="0"/>
                  <a:ea typeface="+mn-ea"/>
                  <a:cs typeface="+mn-cs"/>
                </a:rPr>
                <a:t>〖                         σ〗_v3v=0=</a:t>
              </a:r>
              <a:endParaRPr lang="it-IT" sz="1100" i="0"/>
            </a:p>
          </xdr:txBody>
        </xdr:sp>
      </mc:Fallback>
    </mc:AlternateContent>
    <xdr:clientData/>
  </xdr:oneCellAnchor>
  <xdr:oneCellAnchor>
    <xdr:from>
      <xdr:col>1</xdr:col>
      <xdr:colOff>0</xdr:colOff>
      <xdr:row>242</xdr:row>
      <xdr:rowOff>0</xdr:rowOff>
    </xdr:from>
    <xdr:ext cx="2239267" cy="172227"/>
    <mc:AlternateContent xmlns:mc="http://schemas.openxmlformats.org/markup-compatibility/2006" xmlns:a14="http://schemas.microsoft.com/office/drawing/2010/main">
      <mc:Choice Requires="a14">
        <xdr:sp macro="" textlink="">
          <xdr:nvSpPr>
            <xdr:cNvPr id="138" name="CasellaDiTesto 137"/>
            <xdr:cNvSpPr txBox="1"/>
          </xdr:nvSpPr>
          <xdr:spPr>
            <a:xfrm>
              <a:off x="609600" y="18716625"/>
              <a:ext cx="2239267"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14:m>
                <m:oMath xmlns:m="http://schemas.openxmlformats.org/officeDocument/2006/math">
                  <m:r>
                    <m:rPr>
                      <m:sty m:val="p"/>
                    </m:rPr>
                    <a:rPr lang="it-IT" sz="1100" b="0" i="0">
                      <a:latin typeface="Cambria Math" panose="02040503050406030204" pitchFamily="18" charset="0"/>
                    </a:rPr>
                    <m:t>Z</m:t>
                  </m:r>
                  <m:r>
                    <a:rPr lang="it-IT" sz="1100" b="0" i="0">
                      <a:latin typeface="Cambria Math" panose="02040503050406030204" pitchFamily="18" charset="0"/>
                    </a:rPr>
                    <m:t>=</m:t>
                  </m:r>
                  <m:r>
                    <m:rPr>
                      <m:sty m:val="p"/>
                    </m:rPr>
                    <a:rPr lang="it-IT" sz="1100" b="0" i="0">
                      <a:latin typeface="Cambria Math" panose="02040503050406030204" pitchFamily="18" charset="0"/>
                    </a:rPr>
                    <m:t>L</m:t>
                  </m:r>
                  <m:r>
                    <a:rPr lang="it-IT" sz="1100" b="0" i="0">
                      <a:latin typeface="Cambria Math" panose="02040503050406030204" pitchFamily="18" charset="0"/>
                      <a:ea typeface="Cambria Math" panose="02040503050406030204" pitchFamily="18" charset="0"/>
                    </a:rPr>
                    <m:t>  </m:t>
                  </m:r>
                  <m:sSub>
                    <m:sSubPr>
                      <m:ctrlPr>
                        <a:rPr lang="it-IT" sz="1100" b="0" i="1">
                          <a:solidFill>
                            <a:schemeClr val="tx1"/>
                          </a:solidFill>
                          <a:effectLst/>
                          <a:latin typeface="Cambria Math" panose="02040503050406030204" pitchFamily="18" charset="0"/>
                          <a:ea typeface="+mn-ea"/>
                          <a:cs typeface="+mn-cs"/>
                        </a:rPr>
                      </m:ctrlPr>
                    </m:sSubPr>
                    <m:e>
                      <m:r>
                        <a:rPr lang="it-IT" sz="1100" b="0" i="0">
                          <a:solidFill>
                            <a:schemeClr val="tx1"/>
                          </a:solidFill>
                          <a:effectLst/>
                          <a:latin typeface="Cambria Math" panose="02040503050406030204" pitchFamily="18" charset="0"/>
                          <a:ea typeface="+mn-ea"/>
                          <a:cs typeface="+mn-cs"/>
                        </a:rPr>
                        <m:t>                             </m:t>
                      </m:r>
                      <m:r>
                        <m:rPr>
                          <m:sty m:val="p"/>
                        </m:rPr>
                        <a:rPr lang="it-IT" sz="1100" b="0" i="0">
                          <a:solidFill>
                            <a:schemeClr val="tx1"/>
                          </a:solidFill>
                          <a:effectLst/>
                          <a:latin typeface="Cambria Math" panose="02040503050406030204" pitchFamily="18" charset="0"/>
                          <a:ea typeface="+mn-ea"/>
                          <a:cs typeface="+mn-cs"/>
                        </a:rPr>
                        <m:t>σ</m:t>
                      </m:r>
                    </m:e>
                    <m:sub>
                      <m:r>
                        <m:rPr>
                          <m:sty m:val="p"/>
                        </m:rPr>
                        <a:rPr lang="it-IT" sz="1100" b="0" i="0">
                          <a:solidFill>
                            <a:schemeClr val="tx1"/>
                          </a:solidFill>
                          <a:effectLst/>
                          <a:latin typeface="Cambria Math" panose="02040503050406030204" pitchFamily="18" charset="0"/>
                          <a:ea typeface="+mn-ea"/>
                          <a:cs typeface="+mn-cs"/>
                        </a:rPr>
                        <m:t>v</m:t>
                      </m:r>
                      <m:r>
                        <a:rPr lang="it-IT" sz="1100" b="0" i="0">
                          <a:solidFill>
                            <a:schemeClr val="tx1"/>
                          </a:solidFill>
                          <a:effectLst/>
                          <a:latin typeface="Cambria Math" panose="02040503050406030204" pitchFamily="18" charset="0"/>
                          <a:ea typeface="+mn-ea"/>
                          <a:cs typeface="+mn-cs"/>
                        </a:rPr>
                        <m:t>4</m:t>
                      </m:r>
                      <m:r>
                        <m:rPr>
                          <m:sty m:val="p"/>
                        </m:rPr>
                        <a:rPr lang="it-IT" sz="1100" b="0" i="0">
                          <a:solidFill>
                            <a:schemeClr val="tx1"/>
                          </a:solidFill>
                          <a:effectLst/>
                          <a:latin typeface="Cambria Math" panose="02040503050406030204" pitchFamily="18" charset="0"/>
                          <a:ea typeface="+mn-ea"/>
                          <a:cs typeface="+mn-cs"/>
                        </a:rPr>
                        <m:t>v</m:t>
                      </m:r>
                    </m:sub>
                  </m:sSub>
                  <m:r>
                    <a:rPr lang="it-IT" sz="1100" b="0" i="0">
                      <a:solidFill>
                        <a:schemeClr val="tx1"/>
                      </a:solidFill>
                      <a:effectLst/>
                      <a:latin typeface="Cambria Math" panose="02040503050406030204" pitchFamily="18" charset="0"/>
                      <a:ea typeface="+mn-ea"/>
                      <a:cs typeface="+mn-cs"/>
                    </a:rPr>
                    <m:t>=</m:t>
                  </m:r>
                </m:oMath>
              </a14:m>
              <a:r>
                <a:rPr lang="it-IT" sz="1100" i="0"/>
                <a:t> </a:t>
              </a:r>
              <a14:m>
                <m:oMath xmlns:m="http://schemas.openxmlformats.org/officeDocument/2006/math">
                  <m:sSub>
                    <m:sSubPr>
                      <m:ctrlPr>
                        <a:rPr lang="it-IT" sz="1100" i="1">
                          <a:latin typeface="Cambria Math" panose="02040503050406030204" pitchFamily="18" charset="0"/>
                        </a:rPr>
                      </m:ctrlPr>
                    </m:sSubPr>
                    <m:e>
                      <m:r>
                        <m:rPr>
                          <m:sty m:val="p"/>
                        </m:rPr>
                        <a:rPr lang="it-IT" sz="1100" i="0">
                          <a:latin typeface="Cambria Math" panose="02040503050406030204" pitchFamily="18" charset="0"/>
                          <a:ea typeface="Cambria Math" panose="02040503050406030204" pitchFamily="18" charset="0"/>
                        </a:rPr>
                        <m:t>γ</m:t>
                      </m:r>
                    </m:e>
                    <m:sub>
                      <m:r>
                        <m:rPr>
                          <m:sty m:val="p"/>
                        </m:rPr>
                        <a:rPr lang="it-IT" sz="1100" b="0" i="0">
                          <a:latin typeface="Cambria Math" panose="02040503050406030204" pitchFamily="18" charset="0"/>
                        </a:rPr>
                        <m:t>B</m:t>
                      </m:r>
                    </m:sub>
                  </m:sSub>
                  <m:r>
                    <a:rPr lang="it-IT" sz="1100" i="0">
                      <a:latin typeface="Cambria Math" panose="02040503050406030204" pitchFamily="18" charset="0"/>
                      <a:ea typeface="Cambria Math" panose="02040503050406030204" pitchFamily="18" charset="0"/>
                    </a:rPr>
                    <m:t>∙</m:t>
                  </m:r>
                  <m:sSub>
                    <m:sSubPr>
                      <m:ctrlPr>
                        <a:rPr lang="it-IT" sz="1100" b="0" i="1">
                          <a:solidFill>
                            <a:schemeClr val="tx1"/>
                          </a:solidFill>
                          <a:effectLst/>
                          <a:latin typeface="Cambria Math" panose="02040503050406030204" pitchFamily="18" charset="0"/>
                          <a:ea typeface="+mn-ea"/>
                          <a:cs typeface="+mn-cs"/>
                        </a:rPr>
                      </m:ctrlPr>
                    </m:sSubPr>
                    <m:e>
                      <m:r>
                        <m:rPr>
                          <m:sty m:val="p"/>
                        </m:rPr>
                        <a:rPr lang="it-IT" sz="1100" b="0" i="0">
                          <a:solidFill>
                            <a:schemeClr val="tx1"/>
                          </a:solidFill>
                          <a:effectLst/>
                          <a:latin typeface="Cambria Math" panose="02040503050406030204" pitchFamily="18" charset="0"/>
                          <a:ea typeface="+mn-ea"/>
                          <a:cs typeface="+mn-cs"/>
                        </a:rPr>
                        <m:t>d</m:t>
                      </m:r>
                    </m:e>
                    <m:sub>
                      <m:r>
                        <m:rPr>
                          <m:sty m:val="p"/>
                        </m:rPr>
                        <a:rPr lang="it-IT" sz="1100" b="0" i="0">
                          <a:solidFill>
                            <a:schemeClr val="tx1"/>
                          </a:solidFill>
                          <a:effectLst/>
                          <a:latin typeface="Cambria Math" panose="02040503050406030204" pitchFamily="18" charset="0"/>
                          <a:ea typeface="+mn-ea"/>
                          <a:cs typeface="+mn-cs"/>
                        </a:rPr>
                        <m:t>d</m:t>
                      </m:r>
                    </m:sub>
                  </m:sSub>
                </m:oMath>
              </a14:m>
              <a:r>
                <a:rPr lang="it-IT" sz="1100" i="0"/>
                <a:t> =</a:t>
              </a:r>
            </a:p>
          </xdr:txBody>
        </xdr:sp>
      </mc:Choice>
      <mc:Fallback xmlns="">
        <xdr:sp macro="" textlink="">
          <xdr:nvSpPr>
            <xdr:cNvPr id="138" name="CasellaDiTesto 137"/>
            <xdr:cNvSpPr txBox="1"/>
          </xdr:nvSpPr>
          <xdr:spPr>
            <a:xfrm>
              <a:off x="609600" y="18716625"/>
              <a:ext cx="2239267"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r>
                <a:rPr lang="it-IT" sz="1100" b="0" i="0">
                  <a:latin typeface="Cambria Math" panose="02040503050406030204" pitchFamily="18" charset="0"/>
                </a:rPr>
                <a:t>Z=L</a:t>
              </a:r>
              <a:r>
                <a:rPr lang="it-IT" sz="1100" b="0" i="0">
                  <a:latin typeface="Cambria Math" panose="02040503050406030204" pitchFamily="18" charset="0"/>
                  <a:ea typeface="Cambria Math" panose="02040503050406030204" pitchFamily="18" charset="0"/>
                </a:rPr>
                <a:t>  </a:t>
              </a:r>
              <a:r>
                <a:rPr lang="it-IT" sz="1100" b="0" i="0">
                  <a:solidFill>
                    <a:schemeClr val="tx1"/>
                  </a:solidFill>
                  <a:effectLst/>
                  <a:latin typeface="Cambria Math" panose="02040503050406030204" pitchFamily="18" charset="0"/>
                  <a:ea typeface="+mn-ea"/>
                  <a:cs typeface="+mn-cs"/>
                </a:rPr>
                <a:t>〖                             σ〗_v4v=</a:t>
              </a:r>
              <a:r>
                <a:rPr lang="it-IT" sz="1100" i="0"/>
                <a:t> </a:t>
              </a:r>
              <a:r>
                <a:rPr lang="it-IT" sz="1100" i="0">
                  <a:latin typeface="Cambria Math" panose="02040503050406030204" pitchFamily="18" charset="0"/>
                  <a:ea typeface="Cambria Math" panose="02040503050406030204" pitchFamily="18" charset="0"/>
                </a:rPr>
                <a:t>γ_</a:t>
              </a:r>
              <a:r>
                <a:rPr lang="it-IT" sz="1100" b="0" i="0">
                  <a:latin typeface="Cambria Math" panose="02040503050406030204" pitchFamily="18" charset="0"/>
                </a:rPr>
                <a:t>B</a:t>
              </a:r>
              <a:r>
                <a:rPr lang="it-IT" sz="1100" i="0">
                  <a:latin typeface="Cambria Math" panose="02040503050406030204" pitchFamily="18" charset="0"/>
                  <a:ea typeface="Cambria Math" panose="02040503050406030204" pitchFamily="18" charset="0"/>
                </a:rPr>
                <a:t>∙</a:t>
              </a:r>
              <a:r>
                <a:rPr lang="it-IT" sz="1100" b="0" i="0">
                  <a:solidFill>
                    <a:schemeClr val="tx1"/>
                  </a:solidFill>
                  <a:effectLst/>
                  <a:latin typeface="Cambria Math" panose="02040503050406030204" pitchFamily="18" charset="0"/>
                  <a:ea typeface="+mn-ea"/>
                  <a:cs typeface="+mn-cs"/>
                </a:rPr>
                <a:t>d_d</a:t>
              </a:r>
              <a:r>
                <a:rPr lang="it-IT" sz="1100" i="0"/>
                <a:t> =</a:t>
              </a:r>
            </a:p>
          </xdr:txBody>
        </xdr:sp>
      </mc:Fallback>
    </mc:AlternateContent>
    <xdr:clientData/>
  </xdr:oneCellAnchor>
  <xdr:oneCellAnchor>
    <xdr:from>
      <xdr:col>1</xdr:col>
      <xdr:colOff>0</xdr:colOff>
      <xdr:row>247</xdr:row>
      <xdr:rowOff>0</xdr:rowOff>
    </xdr:from>
    <xdr:ext cx="1817742" cy="176972"/>
    <mc:AlternateContent xmlns:mc="http://schemas.openxmlformats.org/markup-compatibility/2006" xmlns:a14="http://schemas.microsoft.com/office/drawing/2010/main">
      <mc:Choice Requires="a14">
        <xdr:sp macro="" textlink="">
          <xdr:nvSpPr>
            <xdr:cNvPr id="139" name="CasellaDiTesto 138"/>
            <xdr:cNvSpPr txBox="1"/>
          </xdr:nvSpPr>
          <xdr:spPr>
            <a:xfrm>
              <a:off x="609600" y="19859625"/>
              <a:ext cx="1817742" cy="1769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14:m>
                <m:oMath xmlns:m="http://schemas.openxmlformats.org/officeDocument/2006/math">
                  <m:r>
                    <m:rPr>
                      <m:sty m:val="p"/>
                    </m:rPr>
                    <a:rPr lang="it-IT" sz="1100" b="0" i="0">
                      <a:latin typeface="Cambria Math" panose="02040503050406030204" pitchFamily="18" charset="0"/>
                    </a:rPr>
                    <m:t>Z</m:t>
                  </m:r>
                  <m:r>
                    <a:rPr lang="it-IT" sz="1100" b="0" i="0">
                      <a:latin typeface="Cambria Math" panose="02040503050406030204" pitchFamily="18" charset="0"/>
                    </a:rPr>
                    <m:t>=</m:t>
                  </m:r>
                  <m:sSub>
                    <m:sSubPr>
                      <m:ctrlPr>
                        <a:rPr lang="it-IT" sz="1100" b="0" i="1">
                          <a:latin typeface="Cambria Math" panose="02040503050406030204" pitchFamily="18" charset="0"/>
                          <a:ea typeface="Cambria Math" panose="02040503050406030204" pitchFamily="18" charset="0"/>
                        </a:rPr>
                      </m:ctrlPr>
                    </m:sSubPr>
                    <m:e>
                      <m:r>
                        <m:rPr>
                          <m:sty m:val="p"/>
                        </m:rPr>
                        <a:rPr lang="it-IT" sz="1100" b="0" i="0">
                          <a:latin typeface="Cambria Math" panose="02040503050406030204" pitchFamily="18" charset="0"/>
                          <a:ea typeface="Cambria Math" panose="02040503050406030204" pitchFamily="18" charset="0"/>
                        </a:rPr>
                        <m:t>Z</m:t>
                      </m:r>
                    </m:e>
                    <m:sub>
                      <m:r>
                        <m:rPr>
                          <m:sty m:val="p"/>
                        </m:rPr>
                        <a:rPr lang="it-IT" sz="1100" b="0" i="0">
                          <a:latin typeface="Cambria Math" panose="02040503050406030204" pitchFamily="18" charset="0"/>
                          <a:ea typeface="Cambria Math" panose="02040503050406030204" pitchFamily="18" charset="0"/>
                        </a:rPr>
                        <m:t>w</m:t>
                      </m:r>
                      <m:r>
                        <a:rPr lang="it-IT" sz="1100" b="0" i="0">
                          <a:latin typeface="Cambria Math" panose="02040503050406030204" pitchFamily="18" charset="0"/>
                          <a:ea typeface="Cambria Math" panose="02040503050406030204" pitchFamily="18" charset="0"/>
                        </a:rPr>
                        <m:t>,</m:t>
                      </m:r>
                      <m:r>
                        <m:rPr>
                          <m:sty m:val="p"/>
                        </m:rPr>
                        <a:rPr lang="it-IT" sz="1100" b="0" i="0">
                          <a:latin typeface="Cambria Math" panose="02040503050406030204" pitchFamily="18" charset="0"/>
                          <a:ea typeface="Cambria Math" panose="02040503050406030204" pitchFamily="18" charset="0"/>
                        </a:rPr>
                        <m:t>m</m:t>
                      </m:r>
                    </m:sub>
                  </m:sSub>
                  <m:r>
                    <a:rPr lang="it-IT" sz="1100" b="0" i="0">
                      <a:latin typeface="Cambria Math" panose="02040503050406030204" pitchFamily="18" charset="0"/>
                      <a:ea typeface="Cambria Math" panose="02040503050406030204" pitchFamily="18" charset="0"/>
                    </a:rPr>
                    <m:t>=</m:t>
                  </m:r>
                  <m:r>
                    <m:rPr>
                      <m:sty m:val="p"/>
                    </m:rPr>
                    <a:rPr lang="it-IT" sz="1100" b="0" i="0">
                      <a:latin typeface="Cambria Math" panose="02040503050406030204" pitchFamily="18" charset="0"/>
                      <a:ea typeface="Cambria Math" panose="02040503050406030204" pitchFamily="18" charset="0"/>
                    </a:rPr>
                    <m:t>a</m:t>
                  </m:r>
                  <m:r>
                    <a:rPr lang="it-IT" sz="1100" b="0" i="0">
                      <a:latin typeface="Cambria Math" panose="02040503050406030204" pitchFamily="18" charset="0"/>
                      <a:ea typeface="Cambria Math" panose="02040503050406030204" pitchFamily="18" charset="0"/>
                    </a:rPr>
                    <m:t> </m:t>
                  </m:r>
                  <m:sSub>
                    <m:sSubPr>
                      <m:ctrlPr>
                        <a:rPr lang="it-IT" sz="1100" b="0" i="1">
                          <a:solidFill>
                            <a:schemeClr val="tx1"/>
                          </a:solidFill>
                          <a:effectLst/>
                          <a:latin typeface="Cambria Math" panose="02040503050406030204" pitchFamily="18" charset="0"/>
                          <a:ea typeface="+mn-ea"/>
                          <a:cs typeface="+mn-cs"/>
                        </a:rPr>
                      </m:ctrlPr>
                    </m:sSubPr>
                    <m:e>
                      <m:r>
                        <a:rPr lang="it-IT" sz="1100" b="0" i="0">
                          <a:solidFill>
                            <a:schemeClr val="tx1"/>
                          </a:solidFill>
                          <a:effectLst/>
                          <a:latin typeface="Cambria Math" panose="02040503050406030204" pitchFamily="18" charset="0"/>
                          <a:ea typeface="+mn-ea"/>
                          <a:cs typeface="+mn-cs"/>
                        </a:rPr>
                        <m:t>                </m:t>
                      </m:r>
                      <m:r>
                        <m:rPr>
                          <m:sty m:val="p"/>
                        </m:rPr>
                        <a:rPr lang="it-IT" sz="1100" b="0" i="0">
                          <a:solidFill>
                            <a:schemeClr val="tx1"/>
                          </a:solidFill>
                          <a:effectLst/>
                          <a:latin typeface="Cambria Math" panose="02040503050406030204" pitchFamily="18" charset="0"/>
                          <a:ea typeface="+mn-ea"/>
                          <a:cs typeface="+mn-cs"/>
                        </a:rPr>
                        <m:t>u</m:t>
                      </m:r>
                    </m:e>
                    <m:sub>
                      <m:r>
                        <a:rPr lang="it-IT" sz="1100" b="0" i="0">
                          <a:solidFill>
                            <a:schemeClr val="tx1"/>
                          </a:solidFill>
                          <a:effectLst/>
                          <a:latin typeface="Cambria Math" panose="02040503050406030204" pitchFamily="18" charset="0"/>
                          <a:ea typeface="+mn-ea"/>
                          <a:cs typeface="+mn-cs"/>
                        </a:rPr>
                        <m:t>1</m:t>
                      </m:r>
                    </m:sub>
                  </m:sSub>
                  <m:r>
                    <a:rPr lang="it-IT" sz="1100" b="0" i="0">
                      <a:solidFill>
                        <a:schemeClr val="tx1"/>
                      </a:solidFill>
                      <a:effectLst/>
                      <a:latin typeface="Cambria Math" panose="02040503050406030204" pitchFamily="18" charset="0"/>
                      <a:ea typeface="+mn-ea"/>
                      <a:cs typeface="+mn-cs"/>
                    </a:rPr>
                    <m:t>=</m:t>
                  </m:r>
                </m:oMath>
              </a14:m>
              <a:r>
                <a:rPr lang="it-IT" sz="1100" i="0"/>
                <a:t> 0 =</a:t>
              </a:r>
            </a:p>
          </xdr:txBody>
        </xdr:sp>
      </mc:Choice>
      <mc:Fallback xmlns="">
        <xdr:sp macro="" textlink="">
          <xdr:nvSpPr>
            <xdr:cNvPr id="139" name="CasellaDiTesto 138"/>
            <xdr:cNvSpPr txBox="1"/>
          </xdr:nvSpPr>
          <xdr:spPr>
            <a:xfrm>
              <a:off x="609600" y="19859625"/>
              <a:ext cx="1817742" cy="1769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r>
                <a:rPr lang="it-IT" sz="1100" b="0" i="0">
                  <a:latin typeface="Cambria Math" panose="02040503050406030204" pitchFamily="18" charset="0"/>
                </a:rPr>
                <a:t>Z=</a:t>
              </a:r>
              <a:r>
                <a:rPr lang="it-IT" sz="1100" b="0" i="0">
                  <a:latin typeface="Cambria Math" panose="02040503050406030204" pitchFamily="18" charset="0"/>
                  <a:ea typeface="Cambria Math" panose="02040503050406030204" pitchFamily="18" charset="0"/>
                </a:rPr>
                <a:t>Z_(w,m)=a </a:t>
              </a:r>
              <a:r>
                <a:rPr lang="it-IT" sz="1100" b="0" i="0">
                  <a:solidFill>
                    <a:schemeClr val="tx1"/>
                  </a:solidFill>
                  <a:effectLst/>
                  <a:latin typeface="Cambria Math" panose="02040503050406030204" pitchFamily="18" charset="0"/>
                  <a:ea typeface="+mn-ea"/>
                  <a:cs typeface="+mn-cs"/>
                </a:rPr>
                <a:t>〖                u〗_1=</a:t>
              </a:r>
              <a:r>
                <a:rPr lang="it-IT" sz="1100" i="0"/>
                <a:t> 0 =</a:t>
              </a:r>
            </a:p>
          </xdr:txBody>
        </xdr:sp>
      </mc:Fallback>
    </mc:AlternateContent>
    <xdr:clientData/>
  </xdr:oneCellAnchor>
  <xdr:oneCellAnchor>
    <xdr:from>
      <xdr:col>1</xdr:col>
      <xdr:colOff>0</xdr:colOff>
      <xdr:row>248</xdr:row>
      <xdr:rowOff>0</xdr:rowOff>
    </xdr:from>
    <xdr:ext cx="3143809" cy="191078"/>
    <mc:AlternateContent xmlns:mc="http://schemas.openxmlformats.org/markup-compatibility/2006" xmlns:a14="http://schemas.microsoft.com/office/drawing/2010/main">
      <mc:Choice Requires="a14">
        <xdr:sp macro="" textlink="">
          <xdr:nvSpPr>
            <xdr:cNvPr id="140" name="CasellaDiTesto 139"/>
            <xdr:cNvSpPr txBox="1"/>
          </xdr:nvSpPr>
          <xdr:spPr>
            <a:xfrm>
              <a:off x="609600" y="20050125"/>
              <a:ext cx="3143809" cy="19107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14:m>
                <m:oMath xmlns:m="http://schemas.openxmlformats.org/officeDocument/2006/math">
                  <m:r>
                    <m:rPr>
                      <m:sty m:val="p"/>
                    </m:rPr>
                    <a:rPr lang="it-IT" sz="1100" b="0" i="0">
                      <a:latin typeface="Cambria Math" panose="02040503050406030204" pitchFamily="18" charset="0"/>
                    </a:rPr>
                    <m:t>Z</m:t>
                  </m:r>
                  <m:r>
                    <a:rPr lang="it-IT" sz="1100" b="0" i="0">
                      <a:latin typeface="Cambria Math" panose="02040503050406030204" pitchFamily="18" charset="0"/>
                    </a:rPr>
                    <m:t>=</m:t>
                  </m:r>
                  <m:sSub>
                    <m:sSubPr>
                      <m:ctrlPr>
                        <a:rPr lang="it-IT" sz="1100" b="0" i="1">
                          <a:latin typeface="Cambria Math" panose="02040503050406030204" pitchFamily="18" charset="0"/>
                          <a:ea typeface="Cambria Math" panose="02040503050406030204" pitchFamily="18" charset="0"/>
                        </a:rPr>
                      </m:ctrlPr>
                    </m:sSubPr>
                    <m:e>
                      <m:r>
                        <m:rPr>
                          <m:sty m:val="p"/>
                        </m:rPr>
                        <a:rPr lang="it-IT" sz="1100" b="0" i="0">
                          <a:latin typeface="Cambria Math" panose="02040503050406030204" pitchFamily="18" charset="0"/>
                          <a:ea typeface="Cambria Math" panose="02040503050406030204" pitchFamily="18" charset="0"/>
                        </a:rPr>
                        <m:t>H</m:t>
                      </m:r>
                    </m:e>
                    <m:sub>
                      <m:r>
                        <m:rPr>
                          <m:sty m:val="p"/>
                        </m:rPr>
                        <a:rPr lang="it-IT" sz="1100" b="0" i="0">
                          <a:latin typeface="Cambria Math" panose="02040503050406030204" pitchFamily="18" charset="0"/>
                          <a:ea typeface="Cambria Math" panose="02040503050406030204" pitchFamily="18" charset="0"/>
                        </a:rPr>
                        <m:t>A</m:t>
                      </m:r>
                    </m:sub>
                  </m:sSub>
                  <m:r>
                    <a:rPr lang="it-IT" sz="1100" b="0" i="0">
                      <a:latin typeface="Cambria Math" panose="02040503050406030204" pitchFamily="18" charset="0"/>
                      <a:ea typeface="Cambria Math" panose="02040503050406030204" pitchFamily="18" charset="0"/>
                    </a:rPr>
                    <m:t>  </m:t>
                  </m:r>
                </m:oMath>
              </a14:m>
              <a:r>
                <a:rPr lang="it-IT" sz="1100" i="0"/>
                <a:t> 	</a:t>
              </a:r>
              <a:r>
                <a:rPr lang="it-IT" sz="1100" i="0" baseline="0"/>
                <a:t>            </a:t>
              </a:r>
              <a14:m>
                <m:oMath xmlns:m="http://schemas.openxmlformats.org/officeDocument/2006/math">
                  <m:sSub>
                    <m:sSubPr>
                      <m:ctrlPr>
                        <a:rPr lang="it-IT" sz="1100" i="1" baseline="0">
                          <a:latin typeface="Cambria Math" panose="02040503050406030204" pitchFamily="18" charset="0"/>
                        </a:rPr>
                      </m:ctrlPr>
                    </m:sSubPr>
                    <m:e>
                      <m:r>
                        <m:rPr>
                          <m:sty m:val="p"/>
                        </m:rPr>
                        <a:rPr lang="it-IT" sz="1100" b="0" i="0" baseline="0">
                          <a:latin typeface="Cambria Math" panose="02040503050406030204" pitchFamily="18" charset="0"/>
                        </a:rPr>
                        <m:t>u</m:t>
                      </m:r>
                    </m:e>
                    <m:sub>
                      <m:r>
                        <a:rPr lang="it-IT" sz="1100" b="0" i="0" baseline="0">
                          <a:latin typeface="Cambria Math" panose="02040503050406030204" pitchFamily="18" charset="0"/>
                        </a:rPr>
                        <m:t>2</m:t>
                      </m:r>
                      <m:r>
                        <m:rPr>
                          <m:sty m:val="p"/>
                        </m:rPr>
                        <a:rPr lang="it-IT" sz="1100" b="0" i="0" baseline="0">
                          <a:latin typeface="Cambria Math" panose="02040503050406030204" pitchFamily="18" charset="0"/>
                        </a:rPr>
                        <m:t>m</m:t>
                      </m:r>
                    </m:sub>
                  </m:sSub>
                  <m:r>
                    <a:rPr lang="it-IT" sz="1100" b="0" i="0" baseline="0">
                      <a:latin typeface="Cambria Math" panose="02040503050406030204" pitchFamily="18" charset="0"/>
                    </a:rPr>
                    <m:t>=</m:t>
                  </m:r>
                  <m:sSub>
                    <m:sSubPr>
                      <m:ctrlPr>
                        <a:rPr lang="it-IT" sz="1100" b="0" i="1" baseline="0">
                          <a:latin typeface="Cambria Math" panose="02040503050406030204" pitchFamily="18" charset="0"/>
                        </a:rPr>
                      </m:ctrlPr>
                    </m:sSubPr>
                    <m:e>
                      <m:r>
                        <m:rPr>
                          <m:sty m:val="p"/>
                        </m:rPr>
                        <a:rPr lang="it-IT" sz="1100" b="0" i="0" baseline="0">
                          <a:latin typeface="Cambria Math" panose="02040503050406030204" pitchFamily="18" charset="0"/>
                          <a:ea typeface="Cambria Math" panose="02040503050406030204" pitchFamily="18" charset="0"/>
                        </a:rPr>
                        <m:t>γ</m:t>
                      </m:r>
                    </m:e>
                    <m:sub>
                      <m:r>
                        <m:rPr>
                          <m:sty m:val="p"/>
                        </m:rPr>
                        <a:rPr lang="it-IT" sz="1100" b="0" i="0" baseline="0">
                          <a:latin typeface="Cambria Math" panose="02040503050406030204" pitchFamily="18" charset="0"/>
                        </a:rPr>
                        <m:t>w</m:t>
                      </m:r>
                    </m:sub>
                  </m:sSub>
                  <m:r>
                    <a:rPr lang="it-IT" sz="1100" b="0" i="0" baseline="0">
                      <a:latin typeface="Cambria Math" panose="02040503050406030204" pitchFamily="18" charset="0"/>
                      <a:ea typeface="Cambria Math" panose="02040503050406030204" pitchFamily="18" charset="0"/>
                    </a:rPr>
                    <m:t>∙</m:t>
                  </m:r>
                  <m:d>
                    <m:dPr>
                      <m:ctrlPr>
                        <a:rPr lang="it-IT" sz="1100" b="0" i="1" baseline="0">
                          <a:solidFill>
                            <a:schemeClr val="tx1"/>
                          </a:solidFill>
                          <a:effectLst/>
                          <a:latin typeface="Cambria Math" panose="02040503050406030204" pitchFamily="18" charset="0"/>
                          <a:ea typeface="+mn-ea"/>
                          <a:cs typeface="+mn-cs"/>
                        </a:rPr>
                      </m:ctrlPr>
                    </m:dPr>
                    <m:e>
                      <m:sSub>
                        <m:sSubPr>
                          <m:ctrlPr>
                            <a:rPr lang="it-IT" sz="1100" b="0" i="1" baseline="0">
                              <a:solidFill>
                                <a:schemeClr val="tx1"/>
                              </a:solidFill>
                              <a:effectLst/>
                              <a:latin typeface="Cambria Math" panose="02040503050406030204" pitchFamily="18" charset="0"/>
                              <a:ea typeface="+mn-ea"/>
                              <a:cs typeface="+mn-cs"/>
                            </a:rPr>
                          </m:ctrlPr>
                        </m:sSubPr>
                        <m:e>
                          <m:r>
                            <m:rPr>
                              <m:sty m:val="p"/>
                            </m:rPr>
                            <a:rPr lang="it-IT" sz="1100" b="0" i="0" baseline="0">
                              <a:solidFill>
                                <a:schemeClr val="tx1"/>
                              </a:solidFill>
                              <a:effectLst/>
                              <a:latin typeface="Cambria Math" panose="02040503050406030204" pitchFamily="18" charset="0"/>
                              <a:ea typeface="+mn-ea"/>
                              <a:cs typeface="+mn-cs"/>
                            </a:rPr>
                            <m:t>H</m:t>
                          </m:r>
                        </m:e>
                        <m:sub>
                          <m:r>
                            <m:rPr>
                              <m:sty m:val="p"/>
                            </m:rPr>
                            <a:rPr lang="it-IT" sz="1100" b="0" i="0" baseline="0">
                              <a:solidFill>
                                <a:schemeClr val="tx1"/>
                              </a:solidFill>
                              <a:effectLst/>
                              <a:latin typeface="Cambria Math" panose="02040503050406030204" pitchFamily="18" charset="0"/>
                              <a:ea typeface="+mn-ea"/>
                              <a:cs typeface="+mn-cs"/>
                            </a:rPr>
                            <m:t>A</m:t>
                          </m:r>
                        </m:sub>
                      </m:sSub>
                      <m:r>
                        <a:rPr lang="it-IT" sz="1100" b="0" i="0" baseline="0">
                          <a:solidFill>
                            <a:schemeClr val="tx1"/>
                          </a:solidFill>
                          <a:effectLst/>
                          <a:latin typeface="Cambria Math" panose="02040503050406030204" pitchFamily="18" charset="0"/>
                          <a:ea typeface="+mn-ea"/>
                          <a:cs typeface="+mn-cs"/>
                        </a:rPr>
                        <m:t>−</m:t>
                      </m:r>
                      <m:sSub>
                        <m:sSubPr>
                          <m:ctrlPr>
                            <a:rPr lang="it-IT" sz="1100" b="0" i="1" baseline="0">
                              <a:solidFill>
                                <a:schemeClr val="tx1"/>
                              </a:solidFill>
                              <a:effectLst/>
                              <a:latin typeface="Cambria Math" panose="02040503050406030204" pitchFamily="18" charset="0"/>
                              <a:ea typeface="+mn-ea"/>
                              <a:cs typeface="+mn-cs"/>
                            </a:rPr>
                          </m:ctrlPr>
                        </m:sSubPr>
                        <m:e>
                          <m:r>
                            <m:rPr>
                              <m:sty m:val="p"/>
                            </m:rPr>
                            <a:rPr lang="it-IT" sz="1100" b="0" i="0" baseline="0">
                              <a:solidFill>
                                <a:schemeClr val="tx1"/>
                              </a:solidFill>
                              <a:effectLst/>
                              <a:latin typeface="Cambria Math" panose="02040503050406030204" pitchFamily="18" charset="0"/>
                              <a:ea typeface="+mn-ea"/>
                              <a:cs typeface="+mn-cs"/>
                            </a:rPr>
                            <m:t>Z</m:t>
                          </m:r>
                        </m:e>
                        <m:sub>
                          <m:r>
                            <m:rPr>
                              <m:sty m:val="p"/>
                            </m:rPr>
                            <a:rPr lang="it-IT" sz="1100" b="0" i="0" baseline="0">
                              <a:solidFill>
                                <a:schemeClr val="tx1"/>
                              </a:solidFill>
                              <a:effectLst/>
                              <a:latin typeface="Cambria Math" panose="02040503050406030204" pitchFamily="18" charset="0"/>
                              <a:ea typeface="+mn-ea"/>
                              <a:cs typeface="+mn-cs"/>
                            </a:rPr>
                            <m:t>w</m:t>
                          </m:r>
                          <m:r>
                            <a:rPr lang="it-IT" sz="1100" b="0" i="0" baseline="0">
                              <a:solidFill>
                                <a:schemeClr val="tx1"/>
                              </a:solidFill>
                              <a:effectLst/>
                              <a:latin typeface="Cambria Math" panose="02040503050406030204" pitchFamily="18" charset="0"/>
                              <a:ea typeface="+mn-ea"/>
                              <a:cs typeface="+mn-cs"/>
                            </a:rPr>
                            <m:t>,</m:t>
                          </m:r>
                          <m:r>
                            <m:rPr>
                              <m:sty m:val="p"/>
                            </m:rPr>
                            <a:rPr lang="it-IT" sz="1100" b="0" i="0" baseline="0">
                              <a:solidFill>
                                <a:schemeClr val="tx1"/>
                              </a:solidFill>
                              <a:effectLst/>
                              <a:latin typeface="Cambria Math" panose="02040503050406030204" pitchFamily="18" charset="0"/>
                              <a:ea typeface="+mn-ea"/>
                              <a:cs typeface="+mn-cs"/>
                            </a:rPr>
                            <m:t>m</m:t>
                          </m:r>
                        </m:sub>
                      </m:sSub>
                    </m:e>
                  </m:d>
                </m:oMath>
              </a14:m>
              <a:r>
                <a:rPr lang="it-IT" sz="1100" i="0" baseline="0"/>
                <a:t> =         </a:t>
              </a:r>
              <a:endParaRPr lang="it-IT" sz="1100" i="0"/>
            </a:p>
          </xdr:txBody>
        </xdr:sp>
      </mc:Choice>
      <mc:Fallback xmlns="">
        <xdr:sp macro="" textlink="">
          <xdr:nvSpPr>
            <xdr:cNvPr id="140" name="CasellaDiTesto 139"/>
            <xdr:cNvSpPr txBox="1"/>
          </xdr:nvSpPr>
          <xdr:spPr>
            <a:xfrm>
              <a:off x="609600" y="20050125"/>
              <a:ext cx="3143809" cy="19107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r>
                <a:rPr lang="it-IT" sz="1100" b="0" i="0">
                  <a:latin typeface="Cambria Math" panose="02040503050406030204" pitchFamily="18" charset="0"/>
                </a:rPr>
                <a:t>Z=</a:t>
              </a:r>
              <a:r>
                <a:rPr lang="it-IT" sz="1100" b="0" i="0">
                  <a:latin typeface="Cambria Math" panose="02040503050406030204" pitchFamily="18" charset="0"/>
                  <a:ea typeface="Cambria Math" panose="02040503050406030204" pitchFamily="18" charset="0"/>
                </a:rPr>
                <a:t>H_A   </a:t>
              </a:r>
              <a:r>
                <a:rPr lang="it-IT" sz="1100" i="0"/>
                <a:t> 	</a:t>
              </a:r>
              <a:r>
                <a:rPr lang="it-IT" sz="1100" i="0" baseline="0"/>
                <a:t>            </a:t>
              </a:r>
              <a:r>
                <a:rPr lang="it-IT" sz="1100" b="0" i="0" baseline="0">
                  <a:latin typeface="Cambria Math" panose="02040503050406030204" pitchFamily="18" charset="0"/>
                </a:rPr>
                <a:t>u_2m=</a:t>
              </a:r>
              <a:r>
                <a:rPr lang="it-IT" sz="1100" b="0" i="0" baseline="0">
                  <a:latin typeface="Cambria Math" panose="02040503050406030204" pitchFamily="18" charset="0"/>
                  <a:ea typeface="Cambria Math" panose="02040503050406030204" pitchFamily="18" charset="0"/>
                </a:rPr>
                <a:t>γ_</a:t>
              </a:r>
              <a:r>
                <a:rPr lang="it-IT" sz="1100" b="0" i="0" baseline="0">
                  <a:latin typeface="Cambria Math" panose="02040503050406030204" pitchFamily="18" charset="0"/>
                </a:rPr>
                <a:t>w</a:t>
              </a:r>
              <a:r>
                <a:rPr lang="it-IT" sz="1100" b="0" i="0" baseline="0">
                  <a:latin typeface="Cambria Math" panose="02040503050406030204" pitchFamily="18" charset="0"/>
                  <a:ea typeface="Cambria Math" panose="02040503050406030204" pitchFamily="18" charset="0"/>
                </a:rPr>
                <a:t>∙</a:t>
              </a:r>
              <a:r>
                <a:rPr lang="it-IT" sz="1100" b="0" i="0" baseline="0">
                  <a:solidFill>
                    <a:schemeClr val="tx1"/>
                  </a:solidFill>
                  <a:effectLst/>
                  <a:latin typeface="Cambria Math" panose="02040503050406030204" pitchFamily="18" charset="0"/>
                  <a:ea typeface="+mn-ea"/>
                  <a:cs typeface="+mn-cs"/>
                </a:rPr>
                <a:t>(H_A−Z_(w,m) )</a:t>
              </a:r>
              <a:r>
                <a:rPr lang="it-IT" sz="1100" i="0" baseline="0"/>
                <a:t> =         </a:t>
              </a:r>
              <a:endParaRPr lang="it-IT" sz="1100" i="0"/>
            </a:p>
          </xdr:txBody>
        </xdr:sp>
      </mc:Fallback>
    </mc:AlternateContent>
    <xdr:clientData/>
  </xdr:oneCellAnchor>
  <xdr:oneCellAnchor>
    <xdr:from>
      <xdr:col>1</xdr:col>
      <xdr:colOff>0</xdr:colOff>
      <xdr:row>250</xdr:row>
      <xdr:rowOff>9525</xdr:rowOff>
    </xdr:from>
    <xdr:ext cx="3219023" cy="172227"/>
    <mc:AlternateContent xmlns:mc="http://schemas.openxmlformats.org/markup-compatibility/2006" xmlns:a14="http://schemas.microsoft.com/office/drawing/2010/main">
      <mc:Choice Requires="a14">
        <xdr:sp macro="" textlink="">
          <xdr:nvSpPr>
            <xdr:cNvPr id="141" name="CasellaDiTesto 140"/>
            <xdr:cNvSpPr txBox="1"/>
          </xdr:nvSpPr>
          <xdr:spPr>
            <a:xfrm>
              <a:off x="609600" y="20440650"/>
              <a:ext cx="3219023"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14:m>
                <m:oMath xmlns:m="http://schemas.openxmlformats.org/officeDocument/2006/math">
                  <m:r>
                    <m:rPr>
                      <m:sty m:val="p"/>
                    </m:rPr>
                    <a:rPr lang="it-IT" sz="1100" b="0" i="0">
                      <a:latin typeface="Cambria Math" panose="02040503050406030204" pitchFamily="18" charset="0"/>
                    </a:rPr>
                    <m:t>Z</m:t>
                  </m:r>
                  <m:r>
                    <a:rPr lang="it-IT" sz="1100" b="0" i="0">
                      <a:latin typeface="Cambria Math" panose="02040503050406030204" pitchFamily="18" charset="0"/>
                    </a:rPr>
                    <m:t>=</m:t>
                  </m:r>
                  <m:r>
                    <m:rPr>
                      <m:sty m:val="p"/>
                    </m:rPr>
                    <a:rPr lang="it-IT" sz="1100" b="0" i="0">
                      <a:latin typeface="Cambria Math" panose="02040503050406030204" pitchFamily="18" charset="0"/>
                    </a:rPr>
                    <m:t>L</m:t>
                  </m:r>
                  <m:r>
                    <a:rPr lang="it-IT" sz="1100" b="0" i="0">
                      <a:latin typeface="Cambria Math" panose="02040503050406030204" pitchFamily="18" charset="0"/>
                      <a:ea typeface="Cambria Math" panose="02040503050406030204" pitchFamily="18" charset="0"/>
                    </a:rPr>
                    <m:t>  </m:t>
                  </m:r>
                  <m:sSub>
                    <m:sSubPr>
                      <m:ctrlPr>
                        <a:rPr lang="it-IT" sz="1100" b="0" i="1">
                          <a:solidFill>
                            <a:schemeClr val="tx1"/>
                          </a:solidFill>
                          <a:effectLst/>
                          <a:latin typeface="Cambria Math" panose="02040503050406030204" pitchFamily="18" charset="0"/>
                          <a:ea typeface="+mn-ea"/>
                          <a:cs typeface="+mn-cs"/>
                        </a:rPr>
                      </m:ctrlPr>
                    </m:sSubPr>
                    <m:e>
                      <m:r>
                        <a:rPr lang="it-IT" sz="1100" b="0" i="0">
                          <a:solidFill>
                            <a:schemeClr val="tx1"/>
                          </a:solidFill>
                          <a:effectLst/>
                          <a:latin typeface="Cambria Math" panose="02040503050406030204" pitchFamily="18" charset="0"/>
                          <a:ea typeface="+mn-ea"/>
                          <a:cs typeface="+mn-cs"/>
                        </a:rPr>
                        <m:t>                              </m:t>
                      </m:r>
                      <m:r>
                        <m:rPr>
                          <m:sty m:val="p"/>
                        </m:rPr>
                        <a:rPr lang="it-IT" sz="1100" b="0" i="0">
                          <a:solidFill>
                            <a:schemeClr val="tx1"/>
                          </a:solidFill>
                          <a:effectLst/>
                          <a:latin typeface="Cambria Math" panose="02040503050406030204" pitchFamily="18" charset="0"/>
                          <a:ea typeface="+mn-ea"/>
                          <a:cs typeface="+mn-cs"/>
                        </a:rPr>
                        <m:t>u</m:t>
                      </m:r>
                    </m:e>
                    <m:sub>
                      <m:r>
                        <a:rPr lang="it-IT" sz="1100" b="0" i="0">
                          <a:solidFill>
                            <a:schemeClr val="tx1"/>
                          </a:solidFill>
                          <a:effectLst/>
                          <a:latin typeface="Cambria Math" panose="02040503050406030204" pitchFamily="18" charset="0"/>
                          <a:ea typeface="+mn-ea"/>
                          <a:cs typeface="+mn-cs"/>
                        </a:rPr>
                        <m:t>4</m:t>
                      </m:r>
                      <m:r>
                        <m:rPr>
                          <m:sty m:val="p"/>
                        </m:rPr>
                        <a:rPr lang="it-IT" sz="1100" b="0" i="0">
                          <a:solidFill>
                            <a:schemeClr val="tx1"/>
                          </a:solidFill>
                          <a:effectLst/>
                          <a:latin typeface="Cambria Math" panose="02040503050406030204" pitchFamily="18" charset="0"/>
                          <a:ea typeface="+mn-ea"/>
                          <a:cs typeface="+mn-cs"/>
                        </a:rPr>
                        <m:t>m</m:t>
                      </m:r>
                    </m:sub>
                  </m:sSub>
                  <m:r>
                    <a:rPr lang="it-IT" sz="1100" b="0" i="0">
                      <a:solidFill>
                        <a:schemeClr val="tx1"/>
                      </a:solidFill>
                      <a:effectLst/>
                      <a:latin typeface="Cambria Math" panose="02040503050406030204" pitchFamily="18" charset="0"/>
                      <a:ea typeface="+mn-ea"/>
                      <a:cs typeface="+mn-cs"/>
                    </a:rPr>
                    <m:t>=</m:t>
                  </m:r>
                  <m:sSub>
                    <m:sSubPr>
                      <m:ctrlPr>
                        <a:rPr lang="it-IT" sz="1100" b="0" i="1">
                          <a:solidFill>
                            <a:schemeClr val="tx1"/>
                          </a:solidFill>
                          <a:effectLst/>
                          <a:latin typeface="Cambria Math" panose="02040503050406030204" pitchFamily="18" charset="0"/>
                          <a:ea typeface="+mn-ea"/>
                          <a:cs typeface="+mn-cs"/>
                        </a:rPr>
                      </m:ctrlPr>
                    </m:sSubPr>
                    <m:e>
                      <m:r>
                        <m:rPr>
                          <m:sty m:val="p"/>
                        </m:rPr>
                        <a:rPr lang="it-IT" sz="1100" b="0" i="0">
                          <a:solidFill>
                            <a:schemeClr val="tx1"/>
                          </a:solidFill>
                          <a:effectLst/>
                          <a:latin typeface="Cambria Math" panose="02040503050406030204" pitchFamily="18" charset="0"/>
                          <a:ea typeface="+mn-ea"/>
                          <a:cs typeface="+mn-cs"/>
                        </a:rPr>
                        <m:t>u</m:t>
                      </m:r>
                    </m:e>
                    <m:sub>
                      <m:r>
                        <a:rPr lang="it-IT" sz="1100" b="0" i="0">
                          <a:solidFill>
                            <a:schemeClr val="tx1"/>
                          </a:solidFill>
                          <a:effectLst/>
                          <a:latin typeface="Cambria Math" panose="02040503050406030204" pitchFamily="18" charset="0"/>
                          <a:ea typeface="+mn-ea"/>
                          <a:cs typeface="+mn-cs"/>
                        </a:rPr>
                        <m:t>3</m:t>
                      </m:r>
                      <m:r>
                        <m:rPr>
                          <m:sty m:val="p"/>
                        </m:rPr>
                        <a:rPr lang="it-IT" sz="1100" b="0" i="0">
                          <a:solidFill>
                            <a:schemeClr val="tx1"/>
                          </a:solidFill>
                          <a:effectLst/>
                          <a:latin typeface="Cambria Math" panose="02040503050406030204" pitchFamily="18" charset="0"/>
                          <a:ea typeface="+mn-ea"/>
                          <a:cs typeface="+mn-cs"/>
                        </a:rPr>
                        <m:t>m</m:t>
                      </m:r>
                    </m:sub>
                  </m:sSub>
                </m:oMath>
              </a14:m>
              <a:r>
                <a:rPr lang="it-IT" sz="1100" i="0"/>
                <a:t> + </a:t>
              </a:r>
              <a14:m>
                <m:oMath xmlns:m="http://schemas.openxmlformats.org/officeDocument/2006/math">
                  <m:sSub>
                    <m:sSubPr>
                      <m:ctrlPr>
                        <a:rPr lang="it-IT" sz="1100" i="1">
                          <a:latin typeface="Cambria Math" panose="02040503050406030204" pitchFamily="18" charset="0"/>
                        </a:rPr>
                      </m:ctrlPr>
                    </m:sSubPr>
                    <m:e>
                      <m:r>
                        <m:rPr>
                          <m:sty m:val="p"/>
                        </m:rPr>
                        <a:rPr lang="it-IT" sz="1100" i="0">
                          <a:latin typeface="Cambria Math" panose="02040503050406030204" pitchFamily="18" charset="0"/>
                          <a:ea typeface="Cambria Math" panose="02040503050406030204" pitchFamily="18" charset="0"/>
                        </a:rPr>
                        <m:t>γ</m:t>
                      </m:r>
                    </m:e>
                    <m:sub>
                      <m:r>
                        <m:rPr>
                          <m:sty m:val="p"/>
                        </m:rPr>
                        <a:rPr lang="it-IT" sz="1100" b="0" i="0">
                          <a:latin typeface="Cambria Math" panose="02040503050406030204" pitchFamily="18" charset="0"/>
                        </a:rPr>
                        <m:t>w</m:t>
                      </m:r>
                    </m:sub>
                  </m:sSub>
                  <m:r>
                    <a:rPr lang="it-IT" sz="1100" i="0">
                      <a:latin typeface="Cambria Math" panose="02040503050406030204" pitchFamily="18" charset="0"/>
                      <a:ea typeface="Cambria Math" panose="02040503050406030204" pitchFamily="18" charset="0"/>
                    </a:rPr>
                    <m:t>∙</m:t>
                  </m:r>
                  <m:sSub>
                    <m:sSubPr>
                      <m:ctrlPr>
                        <a:rPr lang="it-IT" sz="1100" i="1">
                          <a:latin typeface="Cambria Math" panose="02040503050406030204" pitchFamily="18" charset="0"/>
                          <a:ea typeface="Cambria Math" panose="02040503050406030204" pitchFamily="18" charset="0"/>
                        </a:rPr>
                      </m:ctrlPr>
                    </m:sSubPr>
                    <m:e>
                      <m:r>
                        <m:rPr>
                          <m:sty m:val="p"/>
                        </m:rPr>
                        <a:rPr lang="it-IT" sz="1100" b="0" i="0">
                          <a:latin typeface="Cambria Math" panose="02040503050406030204" pitchFamily="18" charset="0"/>
                          <a:ea typeface="Cambria Math" panose="02040503050406030204" pitchFamily="18" charset="0"/>
                        </a:rPr>
                        <m:t>d</m:t>
                      </m:r>
                    </m:e>
                    <m:sub>
                      <m:r>
                        <m:rPr>
                          <m:sty m:val="p"/>
                        </m:rPr>
                        <a:rPr lang="it-IT" sz="1100" b="0" i="0">
                          <a:latin typeface="Cambria Math" panose="02040503050406030204" pitchFamily="18" charset="0"/>
                          <a:ea typeface="Cambria Math" panose="02040503050406030204" pitchFamily="18" charset="0"/>
                        </a:rPr>
                        <m:t>d</m:t>
                      </m:r>
                    </m:sub>
                  </m:sSub>
                  <m:r>
                    <a:rPr lang="it-IT" sz="1100" i="0">
                      <a:latin typeface="Cambria Math" panose="02040503050406030204" pitchFamily="18" charset="0"/>
                      <a:ea typeface="Cambria Math" panose="02040503050406030204" pitchFamily="18" charset="0"/>
                    </a:rPr>
                    <m:t>∙</m:t>
                  </m:r>
                  <m:d>
                    <m:dPr>
                      <m:ctrlPr>
                        <a:rPr lang="it-IT" sz="1100" i="1">
                          <a:latin typeface="Cambria Math" panose="02040503050406030204" pitchFamily="18" charset="0"/>
                          <a:ea typeface="Cambria Math" panose="02040503050406030204" pitchFamily="18" charset="0"/>
                        </a:rPr>
                      </m:ctrlPr>
                    </m:dPr>
                    <m:e>
                      <m:r>
                        <a:rPr lang="it-IT" sz="1100" b="0" i="0">
                          <a:latin typeface="Cambria Math" panose="02040503050406030204" pitchFamily="18" charset="0"/>
                          <a:ea typeface="Cambria Math" panose="02040503050406030204" pitchFamily="18" charset="0"/>
                        </a:rPr>
                        <m:t>1−</m:t>
                      </m:r>
                      <m:sSub>
                        <m:sSubPr>
                          <m:ctrlPr>
                            <a:rPr lang="it-IT" sz="1100" b="0" i="1">
                              <a:latin typeface="Cambria Math" panose="02040503050406030204" pitchFamily="18" charset="0"/>
                              <a:ea typeface="Cambria Math" panose="02040503050406030204" pitchFamily="18" charset="0"/>
                            </a:rPr>
                          </m:ctrlPr>
                        </m:sSubPr>
                        <m:e>
                          <m:r>
                            <m:rPr>
                              <m:sty m:val="p"/>
                            </m:rPr>
                            <a:rPr lang="it-IT" sz="1100" b="0" i="0">
                              <a:latin typeface="Cambria Math" panose="02040503050406030204" pitchFamily="18" charset="0"/>
                              <a:ea typeface="Cambria Math" panose="02040503050406030204" pitchFamily="18" charset="0"/>
                            </a:rPr>
                            <m:t>i</m:t>
                          </m:r>
                        </m:e>
                        <m:sub>
                          <m:r>
                            <m:rPr>
                              <m:sty m:val="p"/>
                            </m:rPr>
                            <a:rPr lang="it-IT" sz="1100" b="0" i="0">
                              <a:latin typeface="Cambria Math" panose="02040503050406030204" pitchFamily="18" charset="0"/>
                              <a:ea typeface="Cambria Math" panose="02040503050406030204" pitchFamily="18" charset="0"/>
                            </a:rPr>
                            <m:t>d</m:t>
                          </m:r>
                        </m:sub>
                      </m:sSub>
                    </m:e>
                  </m:d>
                </m:oMath>
              </a14:m>
              <a:r>
                <a:rPr lang="it-IT" sz="1100" i="0"/>
                <a:t> =</a:t>
              </a:r>
            </a:p>
          </xdr:txBody>
        </xdr:sp>
      </mc:Choice>
      <mc:Fallback xmlns="">
        <xdr:sp macro="" textlink="">
          <xdr:nvSpPr>
            <xdr:cNvPr id="141" name="CasellaDiTesto 140"/>
            <xdr:cNvSpPr txBox="1"/>
          </xdr:nvSpPr>
          <xdr:spPr>
            <a:xfrm>
              <a:off x="609600" y="20440650"/>
              <a:ext cx="3219023"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r>
                <a:rPr lang="it-IT" sz="1100" b="0" i="0">
                  <a:latin typeface="Cambria Math" panose="02040503050406030204" pitchFamily="18" charset="0"/>
                </a:rPr>
                <a:t>Z=L</a:t>
              </a:r>
              <a:r>
                <a:rPr lang="it-IT" sz="1100" b="0" i="0">
                  <a:latin typeface="Cambria Math" panose="02040503050406030204" pitchFamily="18" charset="0"/>
                  <a:ea typeface="Cambria Math" panose="02040503050406030204" pitchFamily="18" charset="0"/>
                </a:rPr>
                <a:t>  </a:t>
              </a:r>
              <a:r>
                <a:rPr lang="it-IT" sz="1100" b="0" i="0">
                  <a:solidFill>
                    <a:schemeClr val="tx1"/>
                  </a:solidFill>
                  <a:effectLst/>
                  <a:latin typeface="Cambria Math" panose="02040503050406030204" pitchFamily="18" charset="0"/>
                  <a:ea typeface="+mn-ea"/>
                  <a:cs typeface="+mn-cs"/>
                </a:rPr>
                <a:t>〖                              u〗_4m=u_3m</a:t>
              </a:r>
              <a:r>
                <a:rPr lang="it-IT" sz="1100" i="0"/>
                <a:t> + </a:t>
              </a:r>
              <a:r>
                <a:rPr lang="it-IT" sz="1100" i="0">
                  <a:latin typeface="Cambria Math" panose="02040503050406030204" pitchFamily="18" charset="0"/>
                  <a:ea typeface="Cambria Math" panose="02040503050406030204" pitchFamily="18" charset="0"/>
                </a:rPr>
                <a:t>γ_</a:t>
              </a:r>
              <a:r>
                <a:rPr lang="it-IT" sz="1100" b="0" i="0">
                  <a:latin typeface="Cambria Math" panose="02040503050406030204" pitchFamily="18" charset="0"/>
                </a:rPr>
                <a:t>w</a:t>
              </a:r>
              <a:r>
                <a:rPr lang="it-IT" sz="1100" i="0">
                  <a:latin typeface="Cambria Math" panose="02040503050406030204" pitchFamily="18" charset="0"/>
                  <a:ea typeface="Cambria Math" panose="02040503050406030204" pitchFamily="18" charset="0"/>
                </a:rPr>
                <a:t>∙</a:t>
              </a:r>
              <a:r>
                <a:rPr lang="it-IT" sz="1100" b="0" i="0">
                  <a:latin typeface="Cambria Math" panose="02040503050406030204" pitchFamily="18" charset="0"/>
                  <a:ea typeface="Cambria Math" panose="02040503050406030204" pitchFamily="18" charset="0"/>
                </a:rPr>
                <a:t>d_d</a:t>
              </a:r>
              <a:r>
                <a:rPr lang="it-IT" sz="1100" i="0">
                  <a:latin typeface="Cambria Math" panose="02040503050406030204" pitchFamily="18" charset="0"/>
                  <a:ea typeface="Cambria Math" panose="02040503050406030204" pitchFamily="18" charset="0"/>
                </a:rPr>
                <a:t>∙(</a:t>
              </a:r>
              <a:r>
                <a:rPr lang="it-IT" sz="1100" b="0" i="0">
                  <a:latin typeface="Cambria Math" panose="02040503050406030204" pitchFamily="18" charset="0"/>
                  <a:ea typeface="Cambria Math" panose="02040503050406030204" pitchFamily="18" charset="0"/>
                </a:rPr>
                <a:t>1−i_d )</a:t>
              </a:r>
              <a:r>
                <a:rPr lang="it-IT" sz="1100" i="0"/>
                <a:t> =</a:t>
              </a:r>
            </a:p>
          </xdr:txBody>
        </xdr:sp>
      </mc:Fallback>
    </mc:AlternateContent>
    <xdr:clientData/>
  </xdr:oneCellAnchor>
  <xdr:oneCellAnchor>
    <xdr:from>
      <xdr:col>1</xdr:col>
      <xdr:colOff>0</xdr:colOff>
      <xdr:row>249</xdr:row>
      <xdr:rowOff>9525</xdr:rowOff>
    </xdr:from>
    <xdr:ext cx="3553473" cy="172227"/>
    <mc:AlternateContent xmlns:mc="http://schemas.openxmlformats.org/markup-compatibility/2006" xmlns:a14="http://schemas.microsoft.com/office/drawing/2010/main">
      <mc:Choice Requires="a14">
        <xdr:sp macro="" textlink="">
          <xdr:nvSpPr>
            <xdr:cNvPr id="142" name="CasellaDiTesto 141"/>
            <xdr:cNvSpPr txBox="1"/>
          </xdr:nvSpPr>
          <xdr:spPr>
            <a:xfrm>
              <a:off x="609600" y="20250150"/>
              <a:ext cx="3553473"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14:m>
                <m:oMath xmlns:m="http://schemas.openxmlformats.org/officeDocument/2006/math">
                  <m:r>
                    <m:rPr>
                      <m:sty m:val="p"/>
                    </m:rPr>
                    <a:rPr lang="it-IT" sz="1100" b="0" i="0">
                      <a:latin typeface="Cambria Math" panose="02040503050406030204" pitchFamily="18" charset="0"/>
                    </a:rPr>
                    <m:t>Z</m:t>
                  </m:r>
                  <m:r>
                    <a:rPr lang="it-IT" sz="1100" b="0" i="0">
                      <a:latin typeface="Cambria Math" panose="02040503050406030204" pitchFamily="18" charset="0"/>
                    </a:rPr>
                    <m:t>=</m:t>
                  </m:r>
                  <m:sSub>
                    <m:sSubPr>
                      <m:ctrlPr>
                        <a:rPr lang="it-IT" sz="1100" b="0" i="1">
                          <a:latin typeface="Cambria Math" panose="02040503050406030204" pitchFamily="18" charset="0"/>
                        </a:rPr>
                      </m:ctrlPr>
                    </m:sSubPr>
                    <m:e>
                      <m:r>
                        <m:rPr>
                          <m:sty m:val="p"/>
                        </m:rPr>
                        <a:rPr lang="it-IT" sz="1100" b="0" i="0">
                          <a:latin typeface="Cambria Math" panose="02040503050406030204" pitchFamily="18" charset="0"/>
                        </a:rPr>
                        <m:t>H</m:t>
                      </m:r>
                    </m:e>
                    <m:sub>
                      <m:r>
                        <m:rPr>
                          <m:sty m:val="p"/>
                        </m:rPr>
                        <a:rPr lang="it-IT" sz="1100" b="0" i="0">
                          <a:latin typeface="Cambria Math" panose="02040503050406030204" pitchFamily="18" charset="0"/>
                        </a:rPr>
                        <m:t>d</m:t>
                      </m:r>
                    </m:sub>
                  </m:sSub>
                  <m:r>
                    <a:rPr lang="it-IT" sz="1100" b="0" i="0">
                      <a:latin typeface="Cambria Math" panose="02040503050406030204" pitchFamily="18" charset="0"/>
                      <a:ea typeface="Cambria Math" panose="02040503050406030204" pitchFamily="18" charset="0"/>
                    </a:rPr>
                    <m:t>  </m:t>
                  </m:r>
                  <m:sSub>
                    <m:sSubPr>
                      <m:ctrlPr>
                        <a:rPr lang="it-IT" sz="1100" b="0" i="1">
                          <a:solidFill>
                            <a:schemeClr val="tx1"/>
                          </a:solidFill>
                          <a:effectLst/>
                          <a:latin typeface="Cambria Math" panose="02040503050406030204" pitchFamily="18" charset="0"/>
                          <a:ea typeface="+mn-ea"/>
                          <a:cs typeface="+mn-cs"/>
                        </a:rPr>
                      </m:ctrlPr>
                    </m:sSubPr>
                    <m:e>
                      <m:r>
                        <a:rPr lang="it-IT" sz="1100" b="0" i="0">
                          <a:solidFill>
                            <a:schemeClr val="tx1"/>
                          </a:solidFill>
                          <a:effectLst/>
                          <a:latin typeface="Cambria Math" panose="02040503050406030204" pitchFamily="18" charset="0"/>
                          <a:ea typeface="+mn-ea"/>
                          <a:cs typeface="+mn-cs"/>
                        </a:rPr>
                        <m:t>                          </m:t>
                      </m:r>
                      <m:r>
                        <m:rPr>
                          <m:sty m:val="p"/>
                        </m:rPr>
                        <a:rPr lang="it-IT" sz="1100" b="0" i="0">
                          <a:solidFill>
                            <a:schemeClr val="tx1"/>
                          </a:solidFill>
                          <a:effectLst/>
                          <a:latin typeface="Cambria Math" panose="02040503050406030204" pitchFamily="18" charset="0"/>
                          <a:ea typeface="+mn-ea"/>
                          <a:cs typeface="+mn-cs"/>
                        </a:rPr>
                        <m:t>u</m:t>
                      </m:r>
                    </m:e>
                    <m:sub>
                      <m:r>
                        <a:rPr lang="it-IT" sz="1100" b="0" i="0">
                          <a:solidFill>
                            <a:schemeClr val="tx1"/>
                          </a:solidFill>
                          <a:effectLst/>
                          <a:latin typeface="Cambria Math" panose="02040503050406030204" pitchFamily="18" charset="0"/>
                          <a:ea typeface="+mn-ea"/>
                          <a:cs typeface="+mn-cs"/>
                        </a:rPr>
                        <m:t>3</m:t>
                      </m:r>
                      <m:r>
                        <m:rPr>
                          <m:sty m:val="p"/>
                        </m:rPr>
                        <a:rPr lang="it-IT" sz="1100" b="0" i="0">
                          <a:solidFill>
                            <a:schemeClr val="tx1"/>
                          </a:solidFill>
                          <a:effectLst/>
                          <a:latin typeface="Cambria Math" panose="02040503050406030204" pitchFamily="18" charset="0"/>
                          <a:ea typeface="+mn-ea"/>
                          <a:cs typeface="+mn-cs"/>
                        </a:rPr>
                        <m:t>m</m:t>
                      </m:r>
                    </m:sub>
                  </m:sSub>
                  <m:r>
                    <a:rPr lang="it-IT" sz="1100" b="0" i="0">
                      <a:solidFill>
                        <a:schemeClr val="tx1"/>
                      </a:solidFill>
                      <a:effectLst/>
                      <a:latin typeface="Cambria Math" panose="02040503050406030204" pitchFamily="18" charset="0"/>
                      <a:ea typeface="+mn-ea"/>
                      <a:cs typeface="+mn-cs"/>
                    </a:rPr>
                    <m:t>=</m:t>
                  </m:r>
                  <m:sSub>
                    <m:sSubPr>
                      <m:ctrlPr>
                        <a:rPr lang="it-IT" sz="1100" b="0" i="1">
                          <a:solidFill>
                            <a:schemeClr val="tx1"/>
                          </a:solidFill>
                          <a:effectLst/>
                          <a:latin typeface="Cambria Math" panose="02040503050406030204" pitchFamily="18" charset="0"/>
                          <a:ea typeface="+mn-ea"/>
                          <a:cs typeface="+mn-cs"/>
                        </a:rPr>
                      </m:ctrlPr>
                    </m:sSubPr>
                    <m:e>
                      <m:r>
                        <m:rPr>
                          <m:sty m:val="p"/>
                        </m:rPr>
                        <a:rPr lang="it-IT" sz="1100" b="0" i="0">
                          <a:solidFill>
                            <a:schemeClr val="tx1"/>
                          </a:solidFill>
                          <a:effectLst/>
                          <a:latin typeface="Cambria Math" panose="02040503050406030204" pitchFamily="18" charset="0"/>
                          <a:ea typeface="+mn-ea"/>
                          <a:cs typeface="+mn-cs"/>
                        </a:rPr>
                        <m:t>u</m:t>
                      </m:r>
                    </m:e>
                    <m:sub>
                      <m:r>
                        <a:rPr lang="it-IT" sz="1100" b="0" i="0">
                          <a:solidFill>
                            <a:schemeClr val="tx1"/>
                          </a:solidFill>
                          <a:effectLst/>
                          <a:latin typeface="Cambria Math" panose="02040503050406030204" pitchFamily="18" charset="0"/>
                          <a:ea typeface="+mn-ea"/>
                          <a:cs typeface="+mn-cs"/>
                        </a:rPr>
                        <m:t>2</m:t>
                      </m:r>
                    </m:sub>
                  </m:sSub>
                </m:oMath>
              </a14:m>
              <a:r>
                <a:rPr lang="it-IT" sz="1100" i="0"/>
                <a:t> + </a:t>
              </a:r>
              <a14:m>
                <m:oMath xmlns:m="http://schemas.openxmlformats.org/officeDocument/2006/math">
                  <m:sSub>
                    <m:sSubPr>
                      <m:ctrlPr>
                        <a:rPr lang="it-IT" sz="1100" i="1">
                          <a:latin typeface="Cambria Math" panose="02040503050406030204" pitchFamily="18" charset="0"/>
                        </a:rPr>
                      </m:ctrlPr>
                    </m:sSubPr>
                    <m:e>
                      <m:r>
                        <m:rPr>
                          <m:sty m:val="p"/>
                        </m:rPr>
                        <a:rPr lang="it-IT" sz="1100" i="0">
                          <a:latin typeface="Cambria Math" panose="02040503050406030204" pitchFamily="18" charset="0"/>
                          <a:ea typeface="Cambria Math" panose="02040503050406030204" pitchFamily="18" charset="0"/>
                        </a:rPr>
                        <m:t>γ</m:t>
                      </m:r>
                    </m:e>
                    <m:sub>
                      <m:r>
                        <m:rPr>
                          <m:sty m:val="p"/>
                        </m:rPr>
                        <a:rPr lang="it-IT" sz="1100" b="0" i="0">
                          <a:latin typeface="Cambria Math" panose="02040503050406030204" pitchFamily="18" charset="0"/>
                        </a:rPr>
                        <m:t>w</m:t>
                      </m:r>
                    </m:sub>
                  </m:sSub>
                  <m:r>
                    <a:rPr lang="it-IT" sz="1100" i="0">
                      <a:latin typeface="Cambria Math" panose="02040503050406030204" pitchFamily="18" charset="0"/>
                      <a:ea typeface="Cambria Math" panose="02040503050406030204" pitchFamily="18" charset="0"/>
                    </a:rPr>
                    <m:t>∙</m:t>
                  </m:r>
                  <m:d>
                    <m:dPr>
                      <m:ctrlPr>
                        <a:rPr lang="it-IT" sz="1100" i="1">
                          <a:latin typeface="Cambria Math" panose="02040503050406030204" pitchFamily="18" charset="0"/>
                          <a:ea typeface="Cambria Math" panose="02040503050406030204" pitchFamily="18" charset="0"/>
                        </a:rPr>
                      </m:ctrlPr>
                    </m:dPr>
                    <m:e>
                      <m:sSub>
                        <m:sSubPr>
                          <m:ctrlPr>
                            <a:rPr lang="it-IT" sz="1100" i="1">
                              <a:latin typeface="Cambria Math" panose="02040503050406030204" pitchFamily="18" charset="0"/>
                              <a:ea typeface="Cambria Math" panose="02040503050406030204" pitchFamily="18" charset="0"/>
                            </a:rPr>
                          </m:ctrlPr>
                        </m:sSubPr>
                        <m:e>
                          <m:r>
                            <m:rPr>
                              <m:sty m:val="p"/>
                            </m:rPr>
                            <a:rPr lang="it-IT" sz="1100" b="0" i="0">
                              <a:latin typeface="Cambria Math" panose="02040503050406030204" pitchFamily="18" charset="0"/>
                              <a:ea typeface="Cambria Math" panose="02040503050406030204" pitchFamily="18" charset="0"/>
                            </a:rPr>
                            <m:t>H</m:t>
                          </m:r>
                        </m:e>
                        <m:sub>
                          <m:r>
                            <m:rPr>
                              <m:sty m:val="p"/>
                            </m:rPr>
                            <a:rPr lang="it-IT" sz="1100" b="0" i="0">
                              <a:latin typeface="Cambria Math" panose="02040503050406030204" pitchFamily="18" charset="0"/>
                              <a:ea typeface="Cambria Math" panose="02040503050406030204" pitchFamily="18" charset="0"/>
                            </a:rPr>
                            <m:t>d</m:t>
                          </m:r>
                        </m:sub>
                      </m:sSub>
                      <m:r>
                        <a:rPr lang="it-IT" sz="1100" b="0" i="0">
                          <a:latin typeface="Cambria Math" panose="02040503050406030204" pitchFamily="18" charset="0"/>
                          <a:ea typeface="Cambria Math" panose="02040503050406030204" pitchFamily="18" charset="0"/>
                        </a:rPr>
                        <m:t>−</m:t>
                      </m:r>
                      <m:sSub>
                        <m:sSubPr>
                          <m:ctrlPr>
                            <a:rPr lang="it-IT" sz="1100" b="0" i="1">
                              <a:latin typeface="Cambria Math" panose="02040503050406030204" pitchFamily="18" charset="0"/>
                              <a:ea typeface="Cambria Math" panose="02040503050406030204" pitchFamily="18" charset="0"/>
                            </a:rPr>
                          </m:ctrlPr>
                        </m:sSubPr>
                        <m:e>
                          <m:r>
                            <m:rPr>
                              <m:sty m:val="p"/>
                            </m:rPr>
                            <a:rPr lang="it-IT" sz="1100" b="0" i="0">
                              <a:latin typeface="Cambria Math" panose="02040503050406030204" pitchFamily="18" charset="0"/>
                              <a:ea typeface="Cambria Math" panose="02040503050406030204" pitchFamily="18" charset="0"/>
                            </a:rPr>
                            <m:t>H</m:t>
                          </m:r>
                        </m:e>
                        <m:sub>
                          <m:r>
                            <m:rPr>
                              <m:sty m:val="p"/>
                            </m:rPr>
                            <a:rPr lang="it-IT" sz="1100" b="0" i="0">
                              <a:latin typeface="Cambria Math" panose="02040503050406030204" pitchFamily="18" charset="0"/>
                              <a:ea typeface="Cambria Math" panose="02040503050406030204" pitchFamily="18" charset="0"/>
                            </a:rPr>
                            <m:t>A</m:t>
                          </m:r>
                        </m:sub>
                      </m:sSub>
                    </m:e>
                  </m:d>
                  <m:r>
                    <a:rPr lang="it-IT" sz="1100" i="0">
                      <a:latin typeface="Cambria Math" panose="02040503050406030204" pitchFamily="18" charset="0"/>
                      <a:ea typeface="Cambria Math" panose="02040503050406030204" pitchFamily="18" charset="0"/>
                    </a:rPr>
                    <m:t>∙</m:t>
                  </m:r>
                  <m:r>
                    <a:rPr lang="it-IT" sz="1100" b="0" i="0">
                      <a:latin typeface="Cambria Math" panose="02040503050406030204" pitchFamily="18" charset="0"/>
                      <a:ea typeface="Cambria Math" panose="02040503050406030204" pitchFamily="18" charset="0"/>
                    </a:rPr>
                    <m:t>(1−</m:t>
                  </m:r>
                  <m:sSub>
                    <m:sSubPr>
                      <m:ctrlPr>
                        <a:rPr lang="it-IT" sz="1100" b="0" i="1">
                          <a:latin typeface="Cambria Math" panose="02040503050406030204" pitchFamily="18" charset="0"/>
                          <a:ea typeface="Cambria Math" panose="02040503050406030204" pitchFamily="18" charset="0"/>
                        </a:rPr>
                      </m:ctrlPr>
                    </m:sSubPr>
                    <m:e>
                      <m:r>
                        <m:rPr>
                          <m:sty m:val="p"/>
                        </m:rPr>
                        <a:rPr lang="it-IT" sz="1100" b="0" i="0">
                          <a:latin typeface="Cambria Math" panose="02040503050406030204" pitchFamily="18" charset="0"/>
                          <a:ea typeface="Cambria Math" panose="02040503050406030204" pitchFamily="18" charset="0"/>
                        </a:rPr>
                        <m:t>i</m:t>
                      </m:r>
                    </m:e>
                    <m:sub>
                      <m:r>
                        <m:rPr>
                          <m:sty m:val="p"/>
                        </m:rPr>
                        <a:rPr lang="it-IT" sz="1100" b="0" i="0">
                          <a:latin typeface="Cambria Math" panose="02040503050406030204" pitchFamily="18" charset="0"/>
                          <a:ea typeface="Cambria Math" panose="02040503050406030204" pitchFamily="18" charset="0"/>
                        </a:rPr>
                        <m:t>d</m:t>
                      </m:r>
                    </m:sub>
                  </m:sSub>
                </m:oMath>
              </a14:m>
              <a:r>
                <a:rPr lang="it-IT" sz="1100" i="0"/>
                <a:t>) =</a:t>
              </a:r>
            </a:p>
          </xdr:txBody>
        </xdr:sp>
      </mc:Choice>
      <mc:Fallback xmlns="">
        <xdr:sp macro="" textlink="">
          <xdr:nvSpPr>
            <xdr:cNvPr id="142" name="CasellaDiTesto 141"/>
            <xdr:cNvSpPr txBox="1"/>
          </xdr:nvSpPr>
          <xdr:spPr>
            <a:xfrm>
              <a:off x="609600" y="20250150"/>
              <a:ext cx="3553473"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r>
                <a:rPr lang="it-IT" sz="1100" b="0" i="0">
                  <a:latin typeface="Cambria Math" panose="02040503050406030204" pitchFamily="18" charset="0"/>
                </a:rPr>
                <a:t>Z=H_d</a:t>
              </a:r>
              <a:r>
                <a:rPr lang="it-IT" sz="1100" b="0" i="0">
                  <a:latin typeface="Cambria Math" panose="02040503050406030204" pitchFamily="18" charset="0"/>
                  <a:ea typeface="Cambria Math" panose="02040503050406030204" pitchFamily="18" charset="0"/>
                </a:rPr>
                <a:t>   </a:t>
              </a:r>
              <a:r>
                <a:rPr lang="it-IT" sz="1100" b="0" i="0">
                  <a:solidFill>
                    <a:schemeClr val="tx1"/>
                  </a:solidFill>
                  <a:effectLst/>
                  <a:latin typeface="Cambria Math" panose="02040503050406030204" pitchFamily="18" charset="0"/>
                  <a:ea typeface="+mn-ea"/>
                  <a:cs typeface="+mn-cs"/>
                </a:rPr>
                <a:t>〖                          u〗_3m=u_2</a:t>
              </a:r>
              <a:r>
                <a:rPr lang="it-IT" sz="1100" i="0"/>
                <a:t> + </a:t>
              </a:r>
              <a:r>
                <a:rPr lang="it-IT" sz="1100" i="0">
                  <a:latin typeface="Cambria Math" panose="02040503050406030204" pitchFamily="18" charset="0"/>
                  <a:ea typeface="Cambria Math" panose="02040503050406030204" pitchFamily="18" charset="0"/>
                </a:rPr>
                <a:t>γ_</a:t>
              </a:r>
              <a:r>
                <a:rPr lang="it-IT" sz="1100" b="0" i="0">
                  <a:latin typeface="Cambria Math" panose="02040503050406030204" pitchFamily="18" charset="0"/>
                </a:rPr>
                <a:t>w</a:t>
              </a:r>
              <a:r>
                <a:rPr lang="it-IT" sz="1100" i="0">
                  <a:latin typeface="Cambria Math" panose="02040503050406030204" pitchFamily="18" charset="0"/>
                  <a:ea typeface="Cambria Math" panose="02040503050406030204" pitchFamily="18" charset="0"/>
                </a:rPr>
                <a:t>∙(</a:t>
              </a:r>
              <a:r>
                <a:rPr lang="it-IT" sz="1100" b="0" i="0">
                  <a:latin typeface="Cambria Math" panose="02040503050406030204" pitchFamily="18" charset="0"/>
                  <a:ea typeface="Cambria Math" panose="02040503050406030204" pitchFamily="18" charset="0"/>
                </a:rPr>
                <a:t>H_d−H_A )</a:t>
              </a:r>
              <a:r>
                <a:rPr lang="it-IT" sz="1100" i="0">
                  <a:latin typeface="Cambria Math" panose="02040503050406030204" pitchFamily="18" charset="0"/>
                  <a:ea typeface="Cambria Math" panose="02040503050406030204" pitchFamily="18" charset="0"/>
                </a:rPr>
                <a:t>∙</a:t>
              </a:r>
              <a:r>
                <a:rPr lang="it-IT" sz="1100" b="0" i="0">
                  <a:latin typeface="Cambria Math" panose="02040503050406030204" pitchFamily="18" charset="0"/>
                  <a:ea typeface="Cambria Math" panose="02040503050406030204" pitchFamily="18" charset="0"/>
                </a:rPr>
                <a:t>(1−i_d</a:t>
              </a:r>
              <a:r>
                <a:rPr lang="it-IT" sz="1100" i="0"/>
                <a:t>) =</a:t>
              </a:r>
            </a:p>
          </xdr:txBody>
        </xdr:sp>
      </mc:Fallback>
    </mc:AlternateContent>
    <xdr:clientData/>
  </xdr:oneCellAnchor>
  <xdr:oneCellAnchor>
    <xdr:from>
      <xdr:col>0</xdr:col>
      <xdr:colOff>561975</xdr:colOff>
      <xdr:row>253</xdr:row>
      <xdr:rowOff>0</xdr:rowOff>
    </xdr:from>
    <xdr:ext cx="1936619" cy="172227"/>
    <mc:AlternateContent xmlns:mc="http://schemas.openxmlformats.org/markup-compatibility/2006" xmlns:a14="http://schemas.microsoft.com/office/drawing/2010/main">
      <mc:Choice Requires="a14">
        <xdr:sp macro="" textlink="">
          <xdr:nvSpPr>
            <xdr:cNvPr id="143" name="CasellaDiTesto 142"/>
            <xdr:cNvSpPr txBox="1"/>
          </xdr:nvSpPr>
          <xdr:spPr>
            <a:xfrm>
              <a:off x="561975" y="21002625"/>
              <a:ext cx="1936619"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14:m>
                <m:oMathPara xmlns:m="http://schemas.openxmlformats.org/officeDocument/2006/math">
                  <m:oMathParaPr>
                    <m:jc m:val="centerGroup"/>
                  </m:oMathParaPr>
                  <m:oMath xmlns:m="http://schemas.openxmlformats.org/officeDocument/2006/math">
                    <m:r>
                      <a:rPr lang="it-IT" sz="1100" b="0" i="0">
                        <a:latin typeface="Cambria Math" panose="02040503050406030204" pitchFamily="18" charset="0"/>
                      </a:rPr>
                      <m:t> </m:t>
                    </m:r>
                    <m:r>
                      <m:rPr>
                        <m:sty m:val="p"/>
                      </m:rPr>
                      <a:rPr lang="it-IT" sz="1100" b="0" i="0">
                        <a:latin typeface="Cambria Math" panose="02040503050406030204" pitchFamily="18" charset="0"/>
                      </a:rPr>
                      <m:t>Z</m:t>
                    </m:r>
                    <m:r>
                      <a:rPr lang="it-IT" sz="1100" b="0" i="0">
                        <a:latin typeface="Cambria Math" panose="02040503050406030204" pitchFamily="18" charset="0"/>
                      </a:rPr>
                      <m:t>=</m:t>
                    </m:r>
                    <m:sSub>
                      <m:sSubPr>
                        <m:ctrlPr>
                          <a:rPr lang="it-IT" sz="1100" b="0" i="1">
                            <a:latin typeface="Cambria Math" panose="02040503050406030204" pitchFamily="18" charset="0"/>
                          </a:rPr>
                        </m:ctrlPr>
                      </m:sSubPr>
                      <m:e>
                        <m:r>
                          <m:rPr>
                            <m:sty m:val="p"/>
                          </m:rPr>
                          <a:rPr lang="it-IT" sz="1100" b="0" i="0">
                            <a:latin typeface="Cambria Math" panose="02040503050406030204" pitchFamily="18" charset="0"/>
                          </a:rPr>
                          <m:t>H</m:t>
                        </m:r>
                      </m:e>
                      <m:sub>
                        <m:r>
                          <m:rPr>
                            <m:sty m:val="p"/>
                          </m:rPr>
                          <a:rPr lang="it-IT" sz="1100" b="0" i="0">
                            <a:latin typeface="Cambria Math" panose="02040503050406030204" pitchFamily="18" charset="0"/>
                          </a:rPr>
                          <m:t>d</m:t>
                        </m:r>
                      </m:sub>
                    </m:sSub>
                    <m:r>
                      <a:rPr lang="it-IT" sz="1100" b="0" i="0">
                        <a:latin typeface="Cambria Math" panose="02040503050406030204" pitchFamily="18" charset="0"/>
                        <a:ea typeface="Cambria Math" panose="02040503050406030204" pitchFamily="18" charset="0"/>
                      </a:rPr>
                      <m:t>  </m:t>
                    </m:r>
                    <m:sSub>
                      <m:sSubPr>
                        <m:ctrlPr>
                          <a:rPr lang="it-IT" sz="1100" b="0" i="1">
                            <a:solidFill>
                              <a:schemeClr val="tx1"/>
                            </a:solidFill>
                            <a:effectLst/>
                            <a:latin typeface="Cambria Math" panose="02040503050406030204" pitchFamily="18" charset="0"/>
                            <a:ea typeface="+mn-ea"/>
                            <a:cs typeface="+mn-cs"/>
                          </a:rPr>
                        </m:ctrlPr>
                      </m:sSubPr>
                      <m:e>
                        <m:r>
                          <a:rPr lang="it-IT" sz="1100" b="0" i="0">
                            <a:solidFill>
                              <a:schemeClr val="tx1"/>
                            </a:solidFill>
                            <a:effectLst/>
                            <a:latin typeface="Cambria Math" panose="02040503050406030204" pitchFamily="18" charset="0"/>
                            <a:ea typeface="+mn-ea"/>
                            <a:cs typeface="+mn-cs"/>
                          </a:rPr>
                          <m:t>                         </m:t>
                        </m:r>
                        <m:r>
                          <m:rPr>
                            <m:sty m:val="p"/>
                          </m:rPr>
                          <a:rPr lang="it-IT" sz="1100" b="0" i="0">
                            <a:solidFill>
                              <a:schemeClr val="tx1"/>
                            </a:solidFill>
                            <a:effectLst/>
                            <a:latin typeface="Cambria Math" panose="02040503050406030204" pitchFamily="18" charset="0"/>
                            <a:ea typeface="+mn-ea"/>
                            <a:cs typeface="+mn-cs"/>
                          </a:rPr>
                          <m:t>u</m:t>
                        </m:r>
                      </m:e>
                      <m:sub>
                        <m:r>
                          <a:rPr lang="it-IT" sz="1100" b="0" i="0">
                            <a:solidFill>
                              <a:schemeClr val="tx1"/>
                            </a:solidFill>
                            <a:effectLst/>
                            <a:latin typeface="Cambria Math" panose="02040503050406030204" pitchFamily="18" charset="0"/>
                            <a:ea typeface="+mn-ea"/>
                            <a:cs typeface="+mn-cs"/>
                          </a:rPr>
                          <m:t>3</m:t>
                        </m:r>
                        <m:r>
                          <m:rPr>
                            <m:sty m:val="p"/>
                          </m:rPr>
                          <a:rPr lang="it-IT" sz="1100" b="0" i="0">
                            <a:solidFill>
                              <a:schemeClr val="tx1"/>
                            </a:solidFill>
                            <a:effectLst/>
                            <a:latin typeface="Cambria Math" panose="02040503050406030204" pitchFamily="18" charset="0"/>
                            <a:ea typeface="+mn-ea"/>
                            <a:cs typeface="+mn-cs"/>
                          </a:rPr>
                          <m:t>v</m:t>
                        </m:r>
                      </m:sub>
                    </m:sSub>
                    <m:r>
                      <a:rPr lang="it-IT" sz="1100" b="0" i="0">
                        <a:solidFill>
                          <a:schemeClr val="tx1"/>
                        </a:solidFill>
                        <a:effectLst/>
                        <a:latin typeface="Cambria Math" panose="02040503050406030204" pitchFamily="18" charset="0"/>
                        <a:ea typeface="+mn-ea"/>
                        <a:cs typeface="+mn-cs"/>
                      </a:rPr>
                      <m:t>=0=</m:t>
                    </m:r>
                  </m:oMath>
                </m:oMathPara>
              </a14:m>
              <a:endParaRPr lang="it-IT" sz="1100" i="0"/>
            </a:p>
          </xdr:txBody>
        </xdr:sp>
      </mc:Choice>
      <mc:Fallback xmlns="">
        <xdr:sp macro="" textlink="">
          <xdr:nvSpPr>
            <xdr:cNvPr id="143" name="CasellaDiTesto 142"/>
            <xdr:cNvSpPr txBox="1"/>
          </xdr:nvSpPr>
          <xdr:spPr>
            <a:xfrm>
              <a:off x="561975" y="21002625"/>
              <a:ext cx="1936619"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r>
                <a:rPr lang="it-IT" sz="1100" b="0" i="0">
                  <a:latin typeface="Cambria Math" panose="02040503050406030204" pitchFamily="18" charset="0"/>
                </a:rPr>
                <a:t> Z=H_d</a:t>
              </a:r>
              <a:r>
                <a:rPr lang="it-IT" sz="1100" b="0" i="0">
                  <a:latin typeface="Cambria Math" panose="02040503050406030204" pitchFamily="18" charset="0"/>
                  <a:ea typeface="Cambria Math" panose="02040503050406030204" pitchFamily="18" charset="0"/>
                </a:rPr>
                <a:t>   </a:t>
              </a:r>
              <a:r>
                <a:rPr lang="it-IT" sz="1100" b="0" i="0">
                  <a:solidFill>
                    <a:schemeClr val="tx1"/>
                  </a:solidFill>
                  <a:effectLst/>
                  <a:latin typeface="Cambria Math" panose="02040503050406030204" pitchFamily="18" charset="0"/>
                  <a:ea typeface="+mn-ea"/>
                  <a:cs typeface="+mn-cs"/>
                </a:rPr>
                <a:t>〖                         u〗_3v=0=</a:t>
              </a:r>
              <a:endParaRPr lang="it-IT" sz="1100" i="0"/>
            </a:p>
          </xdr:txBody>
        </xdr:sp>
      </mc:Fallback>
    </mc:AlternateContent>
    <xdr:clientData/>
  </xdr:oneCellAnchor>
  <xdr:oneCellAnchor>
    <xdr:from>
      <xdr:col>1</xdr:col>
      <xdr:colOff>0</xdr:colOff>
      <xdr:row>254</xdr:row>
      <xdr:rowOff>0</xdr:rowOff>
    </xdr:from>
    <xdr:ext cx="2803716" cy="172227"/>
    <mc:AlternateContent xmlns:mc="http://schemas.openxmlformats.org/markup-compatibility/2006" xmlns:a14="http://schemas.microsoft.com/office/drawing/2010/main">
      <mc:Choice Requires="a14">
        <xdr:sp macro="" textlink="">
          <xdr:nvSpPr>
            <xdr:cNvPr id="144" name="CasellaDiTesto 143"/>
            <xdr:cNvSpPr txBox="1"/>
          </xdr:nvSpPr>
          <xdr:spPr>
            <a:xfrm>
              <a:off x="609600" y="21193125"/>
              <a:ext cx="2803716"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14:m>
                <m:oMath xmlns:m="http://schemas.openxmlformats.org/officeDocument/2006/math">
                  <m:r>
                    <m:rPr>
                      <m:sty m:val="p"/>
                    </m:rPr>
                    <a:rPr lang="it-IT" sz="1100" b="0" i="0">
                      <a:latin typeface="Cambria Math" panose="02040503050406030204" pitchFamily="18" charset="0"/>
                    </a:rPr>
                    <m:t>Z</m:t>
                  </m:r>
                  <m:r>
                    <a:rPr lang="it-IT" sz="1100" b="0" i="0">
                      <a:latin typeface="Cambria Math" panose="02040503050406030204" pitchFamily="18" charset="0"/>
                    </a:rPr>
                    <m:t>=</m:t>
                  </m:r>
                  <m:r>
                    <m:rPr>
                      <m:sty m:val="p"/>
                    </m:rPr>
                    <a:rPr lang="it-IT" sz="1100" b="0" i="0">
                      <a:latin typeface="Cambria Math" panose="02040503050406030204" pitchFamily="18" charset="0"/>
                    </a:rPr>
                    <m:t>L</m:t>
                  </m:r>
                  <m:r>
                    <a:rPr lang="it-IT" sz="1100" b="0" i="0">
                      <a:latin typeface="Cambria Math" panose="02040503050406030204" pitchFamily="18" charset="0"/>
                      <a:ea typeface="Cambria Math" panose="02040503050406030204" pitchFamily="18" charset="0"/>
                    </a:rPr>
                    <m:t>  </m:t>
                  </m:r>
                  <m:sSub>
                    <m:sSubPr>
                      <m:ctrlPr>
                        <a:rPr lang="it-IT" sz="1100" b="0" i="1">
                          <a:solidFill>
                            <a:schemeClr val="tx1"/>
                          </a:solidFill>
                          <a:effectLst/>
                          <a:latin typeface="Cambria Math" panose="02040503050406030204" pitchFamily="18" charset="0"/>
                          <a:ea typeface="+mn-ea"/>
                          <a:cs typeface="+mn-cs"/>
                        </a:rPr>
                      </m:ctrlPr>
                    </m:sSubPr>
                    <m:e>
                      <m:r>
                        <a:rPr lang="it-IT" sz="1100" b="0" i="0">
                          <a:solidFill>
                            <a:schemeClr val="tx1"/>
                          </a:solidFill>
                          <a:effectLst/>
                          <a:latin typeface="Cambria Math" panose="02040503050406030204" pitchFamily="18" charset="0"/>
                          <a:ea typeface="+mn-ea"/>
                          <a:cs typeface="+mn-cs"/>
                        </a:rPr>
                        <m:t>                             </m:t>
                      </m:r>
                      <m:r>
                        <m:rPr>
                          <m:sty m:val="p"/>
                        </m:rPr>
                        <a:rPr lang="it-IT" sz="1100" b="0" i="0">
                          <a:solidFill>
                            <a:schemeClr val="tx1"/>
                          </a:solidFill>
                          <a:effectLst/>
                          <a:latin typeface="Cambria Math" panose="02040503050406030204" pitchFamily="18" charset="0"/>
                          <a:ea typeface="+mn-ea"/>
                          <a:cs typeface="+mn-cs"/>
                        </a:rPr>
                        <m:t>u</m:t>
                      </m:r>
                    </m:e>
                    <m:sub>
                      <m:r>
                        <a:rPr lang="it-IT" sz="1100" b="0" i="0">
                          <a:solidFill>
                            <a:schemeClr val="tx1"/>
                          </a:solidFill>
                          <a:effectLst/>
                          <a:latin typeface="Cambria Math" panose="02040503050406030204" pitchFamily="18" charset="0"/>
                          <a:ea typeface="+mn-ea"/>
                          <a:cs typeface="+mn-cs"/>
                        </a:rPr>
                        <m:t>4</m:t>
                      </m:r>
                      <m:r>
                        <m:rPr>
                          <m:sty m:val="p"/>
                        </m:rPr>
                        <a:rPr lang="it-IT" sz="1100" b="0" i="0">
                          <a:solidFill>
                            <a:schemeClr val="tx1"/>
                          </a:solidFill>
                          <a:effectLst/>
                          <a:latin typeface="Cambria Math" panose="02040503050406030204" pitchFamily="18" charset="0"/>
                          <a:ea typeface="+mn-ea"/>
                          <a:cs typeface="+mn-cs"/>
                        </a:rPr>
                        <m:t>v</m:t>
                      </m:r>
                    </m:sub>
                  </m:sSub>
                  <m:r>
                    <a:rPr lang="it-IT" sz="1100" b="0" i="0">
                      <a:solidFill>
                        <a:schemeClr val="tx1"/>
                      </a:solidFill>
                      <a:effectLst/>
                      <a:latin typeface="Cambria Math" panose="02040503050406030204" pitchFamily="18" charset="0"/>
                      <a:ea typeface="+mn-ea"/>
                      <a:cs typeface="+mn-cs"/>
                    </a:rPr>
                    <m:t>=</m:t>
                  </m:r>
                </m:oMath>
              </a14:m>
              <a:r>
                <a:rPr lang="it-IT" sz="1100" i="0"/>
                <a:t> </a:t>
              </a:r>
              <a14:m>
                <m:oMath xmlns:m="http://schemas.openxmlformats.org/officeDocument/2006/math">
                  <m:sSub>
                    <m:sSubPr>
                      <m:ctrlPr>
                        <a:rPr lang="it-IT" sz="1100" i="1">
                          <a:latin typeface="Cambria Math" panose="02040503050406030204" pitchFamily="18" charset="0"/>
                        </a:rPr>
                      </m:ctrlPr>
                    </m:sSubPr>
                    <m:e>
                      <m:r>
                        <m:rPr>
                          <m:sty m:val="p"/>
                        </m:rPr>
                        <a:rPr lang="it-IT" sz="1100" i="0">
                          <a:latin typeface="Cambria Math" panose="02040503050406030204" pitchFamily="18" charset="0"/>
                          <a:ea typeface="Cambria Math" panose="02040503050406030204" pitchFamily="18" charset="0"/>
                        </a:rPr>
                        <m:t>γ</m:t>
                      </m:r>
                    </m:e>
                    <m:sub>
                      <m:r>
                        <m:rPr>
                          <m:sty m:val="p"/>
                        </m:rPr>
                        <a:rPr lang="it-IT" sz="1100" b="0" i="0">
                          <a:latin typeface="Cambria Math" panose="02040503050406030204" pitchFamily="18" charset="0"/>
                        </a:rPr>
                        <m:t>w</m:t>
                      </m:r>
                    </m:sub>
                  </m:sSub>
                  <m:r>
                    <a:rPr lang="it-IT" sz="1100" i="0">
                      <a:latin typeface="Cambria Math" panose="02040503050406030204" pitchFamily="18" charset="0"/>
                      <a:ea typeface="Cambria Math" panose="02040503050406030204" pitchFamily="18" charset="0"/>
                    </a:rPr>
                    <m:t>∙</m:t>
                  </m:r>
                  <m:sSub>
                    <m:sSubPr>
                      <m:ctrlPr>
                        <a:rPr lang="it-IT" sz="1100" i="1">
                          <a:latin typeface="Cambria Math" panose="02040503050406030204" pitchFamily="18" charset="0"/>
                          <a:ea typeface="Cambria Math" panose="02040503050406030204" pitchFamily="18" charset="0"/>
                        </a:rPr>
                      </m:ctrlPr>
                    </m:sSubPr>
                    <m:e>
                      <m:r>
                        <m:rPr>
                          <m:sty m:val="p"/>
                        </m:rPr>
                        <a:rPr lang="it-IT" sz="1100" b="0" i="0">
                          <a:latin typeface="Cambria Math" panose="02040503050406030204" pitchFamily="18" charset="0"/>
                          <a:ea typeface="Cambria Math" panose="02040503050406030204" pitchFamily="18" charset="0"/>
                        </a:rPr>
                        <m:t>d</m:t>
                      </m:r>
                    </m:e>
                    <m:sub>
                      <m:r>
                        <m:rPr>
                          <m:sty m:val="p"/>
                        </m:rPr>
                        <a:rPr lang="it-IT" sz="1100" b="0" i="0">
                          <a:latin typeface="Cambria Math" panose="02040503050406030204" pitchFamily="18" charset="0"/>
                          <a:ea typeface="Cambria Math" panose="02040503050406030204" pitchFamily="18" charset="0"/>
                        </a:rPr>
                        <m:t>d</m:t>
                      </m:r>
                    </m:sub>
                  </m:sSub>
                  <m:r>
                    <a:rPr lang="it-IT" sz="1100" i="0">
                      <a:latin typeface="Cambria Math" panose="02040503050406030204" pitchFamily="18" charset="0"/>
                      <a:ea typeface="Cambria Math" panose="02040503050406030204" pitchFamily="18" charset="0"/>
                    </a:rPr>
                    <m:t>∙</m:t>
                  </m:r>
                  <m:d>
                    <m:dPr>
                      <m:ctrlPr>
                        <a:rPr lang="it-IT" sz="1100" i="1">
                          <a:latin typeface="Cambria Math" panose="02040503050406030204" pitchFamily="18" charset="0"/>
                          <a:ea typeface="Cambria Math" panose="02040503050406030204" pitchFamily="18" charset="0"/>
                        </a:rPr>
                      </m:ctrlPr>
                    </m:dPr>
                    <m:e>
                      <m:r>
                        <a:rPr lang="it-IT" sz="1100" b="0" i="0">
                          <a:latin typeface="Cambria Math" panose="02040503050406030204" pitchFamily="18" charset="0"/>
                          <a:ea typeface="Cambria Math" panose="02040503050406030204" pitchFamily="18" charset="0"/>
                        </a:rPr>
                        <m:t>1+</m:t>
                      </m:r>
                      <m:sSub>
                        <m:sSubPr>
                          <m:ctrlPr>
                            <a:rPr lang="it-IT" sz="1100" b="0" i="1">
                              <a:latin typeface="Cambria Math" panose="02040503050406030204" pitchFamily="18" charset="0"/>
                              <a:ea typeface="Cambria Math" panose="02040503050406030204" pitchFamily="18" charset="0"/>
                            </a:rPr>
                          </m:ctrlPr>
                        </m:sSubPr>
                        <m:e>
                          <m:r>
                            <m:rPr>
                              <m:sty m:val="p"/>
                            </m:rPr>
                            <a:rPr lang="it-IT" sz="1100" b="0" i="0">
                              <a:latin typeface="Cambria Math" panose="02040503050406030204" pitchFamily="18" charset="0"/>
                              <a:ea typeface="Cambria Math" panose="02040503050406030204" pitchFamily="18" charset="0"/>
                            </a:rPr>
                            <m:t>i</m:t>
                          </m:r>
                        </m:e>
                        <m:sub>
                          <m:r>
                            <m:rPr>
                              <m:sty m:val="p"/>
                            </m:rPr>
                            <a:rPr lang="it-IT" sz="1100" b="0" i="0">
                              <a:latin typeface="Cambria Math" panose="02040503050406030204" pitchFamily="18" charset="0"/>
                              <a:ea typeface="Cambria Math" panose="02040503050406030204" pitchFamily="18" charset="0"/>
                            </a:rPr>
                            <m:t>d</m:t>
                          </m:r>
                        </m:sub>
                      </m:sSub>
                    </m:e>
                  </m:d>
                </m:oMath>
              </a14:m>
              <a:r>
                <a:rPr lang="it-IT" sz="1100" i="0"/>
                <a:t> = </a:t>
              </a:r>
            </a:p>
          </xdr:txBody>
        </xdr:sp>
      </mc:Choice>
      <mc:Fallback xmlns="">
        <xdr:sp macro="" textlink="">
          <xdr:nvSpPr>
            <xdr:cNvPr id="144" name="CasellaDiTesto 143"/>
            <xdr:cNvSpPr txBox="1"/>
          </xdr:nvSpPr>
          <xdr:spPr>
            <a:xfrm>
              <a:off x="609600" y="21193125"/>
              <a:ext cx="2803716"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r>
                <a:rPr lang="it-IT" sz="1100" b="0" i="0">
                  <a:latin typeface="Cambria Math" panose="02040503050406030204" pitchFamily="18" charset="0"/>
                </a:rPr>
                <a:t>Z=L</a:t>
              </a:r>
              <a:r>
                <a:rPr lang="it-IT" sz="1100" b="0" i="0">
                  <a:latin typeface="Cambria Math" panose="02040503050406030204" pitchFamily="18" charset="0"/>
                  <a:ea typeface="Cambria Math" panose="02040503050406030204" pitchFamily="18" charset="0"/>
                </a:rPr>
                <a:t>  </a:t>
              </a:r>
              <a:r>
                <a:rPr lang="it-IT" sz="1100" b="0" i="0">
                  <a:solidFill>
                    <a:schemeClr val="tx1"/>
                  </a:solidFill>
                  <a:effectLst/>
                  <a:latin typeface="Cambria Math" panose="02040503050406030204" pitchFamily="18" charset="0"/>
                  <a:ea typeface="+mn-ea"/>
                  <a:cs typeface="+mn-cs"/>
                </a:rPr>
                <a:t>〖                             u〗_4v=</a:t>
              </a:r>
              <a:r>
                <a:rPr lang="it-IT" sz="1100" i="0"/>
                <a:t> </a:t>
              </a:r>
              <a:r>
                <a:rPr lang="it-IT" sz="1100" i="0">
                  <a:latin typeface="Cambria Math" panose="02040503050406030204" pitchFamily="18" charset="0"/>
                  <a:ea typeface="Cambria Math" panose="02040503050406030204" pitchFamily="18" charset="0"/>
                </a:rPr>
                <a:t>γ_</a:t>
              </a:r>
              <a:r>
                <a:rPr lang="it-IT" sz="1100" b="0" i="0">
                  <a:latin typeface="Cambria Math" panose="02040503050406030204" pitchFamily="18" charset="0"/>
                </a:rPr>
                <a:t>w</a:t>
              </a:r>
              <a:r>
                <a:rPr lang="it-IT" sz="1100" i="0">
                  <a:latin typeface="Cambria Math" panose="02040503050406030204" pitchFamily="18" charset="0"/>
                  <a:ea typeface="Cambria Math" panose="02040503050406030204" pitchFamily="18" charset="0"/>
                </a:rPr>
                <a:t>∙</a:t>
              </a:r>
              <a:r>
                <a:rPr lang="it-IT" sz="1100" b="0" i="0">
                  <a:latin typeface="Cambria Math" panose="02040503050406030204" pitchFamily="18" charset="0"/>
                  <a:ea typeface="Cambria Math" panose="02040503050406030204" pitchFamily="18" charset="0"/>
                </a:rPr>
                <a:t>d_d</a:t>
              </a:r>
              <a:r>
                <a:rPr lang="it-IT" sz="1100" i="0">
                  <a:latin typeface="Cambria Math" panose="02040503050406030204" pitchFamily="18" charset="0"/>
                  <a:ea typeface="Cambria Math" panose="02040503050406030204" pitchFamily="18" charset="0"/>
                </a:rPr>
                <a:t>∙(</a:t>
              </a:r>
              <a:r>
                <a:rPr lang="it-IT" sz="1100" b="0" i="0">
                  <a:latin typeface="Cambria Math" panose="02040503050406030204" pitchFamily="18" charset="0"/>
                  <a:ea typeface="Cambria Math" panose="02040503050406030204" pitchFamily="18" charset="0"/>
                </a:rPr>
                <a:t>1+i_d )</a:t>
              </a:r>
              <a:r>
                <a:rPr lang="it-IT" sz="1100" i="0"/>
                <a:t> = </a:t>
              </a:r>
            </a:p>
          </xdr:txBody>
        </xdr:sp>
      </mc:Fallback>
    </mc:AlternateContent>
    <xdr:clientData/>
  </xdr:oneCellAnchor>
  <xdr:oneCellAnchor>
    <xdr:from>
      <xdr:col>0</xdr:col>
      <xdr:colOff>600075</xdr:colOff>
      <xdr:row>258</xdr:row>
      <xdr:rowOff>19050</xdr:rowOff>
    </xdr:from>
    <xdr:ext cx="2075055" cy="176972"/>
    <mc:AlternateContent xmlns:mc="http://schemas.openxmlformats.org/markup-compatibility/2006" xmlns:a14="http://schemas.microsoft.com/office/drawing/2010/main">
      <mc:Choice Requires="a14">
        <xdr:sp macro="" textlink="">
          <xdr:nvSpPr>
            <xdr:cNvPr id="145" name="CasellaDiTesto 144"/>
            <xdr:cNvSpPr txBox="1"/>
          </xdr:nvSpPr>
          <xdr:spPr>
            <a:xfrm>
              <a:off x="600075" y="21974175"/>
              <a:ext cx="2075055" cy="1769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14:m>
                <m:oMath xmlns:m="http://schemas.openxmlformats.org/officeDocument/2006/math">
                  <m:r>
                    <m:rPr>
                      <m:sty m:val="p"/>
                    </m:rPr>
                    <a:rPr lang="it-IT" sz="1100" b="0" i="0">
                      <a:latin typeface="Cambria Math" panose="02040503050406030204" pitchFamily="18" charset="0"/>
                    </a:rPr>
                    <m:t>Z</m:t>
                  </m:r>
                  <m:r>
                    <a:rPr lang="it-IT" sz="1100" b="0" i="0">
                      <a:latin typeface="Cambria Math" panose="02040503050406030204" pitchFamily="18" charset="0"/>
                    </a:rPr>
                    <m:t>=0                             </m:t>
                  </m:r>
                  <m:sSub>
                    <m:sSubPr>
                      <m:ctrlPr>
                        <a:rPr lang="it-IT" sz="1100" b="0" i="1">
                          <a:latin typeface="Cambria Math" panose="02040503050406030204" pitchFamily="18" charset="0"/>
                        </a:rPr>
                      </m:ctrlPr>
                    </m:sSubPr>
                    <m:e>
                      <m:r>
                        <a:rPr lang="it-IT" sz="1100" b="0" i="0">
                          <a:latin typeface="Cambria Math" panose="02040503050406030204" pitchFamily="18" charset="0"/>
                        </a:rPr>
                        <m:t>  </m:t>
                      </m:r>
                      <m:r>
                        <m:rPr>
                          <m:sty m:val="p"/>
                        </m:rPr>
                        <a:rPr lang="it-IT" sz="1100" b="0" i="0">
                          <a:latin typeface="Cambria Math" panose="02040503050406030204" pitchFamily="18" charset="0"/>
                          <a:ea typeface="Cambria Math" panose="02040503050406030204" pitchFamily="18" charset="0"/>
                        </a:rPr>
                        <m:t>σ</m:t>
                      </m:r>
                      <m:r>
                        <a:rPr lang="it-IT" sz="1100" b="0" i="0">
                          <a:latin typeface="Cambria Math" panose="02040503050406030204" pitchFamily="18" charset="0"/>
                          <a:ea typeface="Cambria Math" panose="02040503050406030204" pitchFamily="18" charset="0"/>
                        </a:rPr>
                        <m:t>′</m:t>
                      </m:r>
                    </m:e>
                    <m:sub>
                      <m:r>
                        <m:rPr>
                          <m:sty m:val="p"/>
                        </m:rPr>
                        <a:rPr lang="it-IT" sz="1100" b="0" i="0">
                          <a:latin typeface="Cambria Math" panose="02040503050406030204" pitchFamily="18" charset="0"/>
                        </a:rPr>
                        <m:t>v</m:t>
                      </m:r>
                      <m:r>
                        <a:rPr lang="it-IT" sz="1100" b="0" i="0">
                          <a:latin typeface="Cambria Math" panose="02040503050406030204" pitchFamily="18" charset="0"/>
                        </a:rPr>
                        <m:t>,0</m:t>
                      </m:r>
                    </m:sub>
                  </m:sSub>
                  <m:r>
                    <a:rPr lang="it-IT" sz="1100" b="0" i="0">
                      <a:latin typeface="Cambria Math" panose="02040503050406030204" pitchFamily="18" charset="0"/>
                    </a:rPr>
                    <m:t>=</m:t>
                  </m:r>
                  <m:sSub>
                    <m:sSubPr>
                      <m:ctrlPr>
                        <a:rPr lang="it-IT" sz="1100" b="0" i="1">
                          <a:latin typeface="Cambria Math" panose="02040503050406030204" pitchFamily="18" charset="0"/>
                        </a:rPr>
                      </m:ctrlPr>
                    </m:sSubPr>
                    <m:e>
                      <m:r>
                        <m:rPr>
                          <m:sty m:val="p"/>
                        </m:rPr>
                        <a:rPr lang="el-GR" sz="1100" b="0" i="1">
                          <a:latin typeface="Cambria Math" panose="02040503050406030204" pitchFamily="18" charset="0"/>
                          <a:ea typeface="Cambria Math" panose="02040503050406030204" pitchFamily="18" charset="0"/>
                        </a:rPr>
                        <m:t>σ</m:t>
                      </m:r>
                    </m:e>
                    <m:sub>
                      <m:r>
                        <m:rPr>
                          <m:sty m:val="p"/>
                        </m:rPr>
                        <a:rPr lang="it-IT" sz="1100" b="0" i="0">
                          <a:latin typeface="Cambria Math" panose="02040503050406030204" pitchFamily="18" charset="0"/>
                        </a:rPr>
                        <m:t>v</m:t>
                      </m:r>
                      <m:r>
                        <a:rPr lang="it-IT" sz="1100" b="0" i="0">
                          <a:latin typeface="Cambria Math" panose="02040503050406030204" pitchFamily="18" charset="0"/>
                        </a:rPr>
                        <m:t>,0</m:t>
                      </m:r>
                    </m:sub>
                  </m:sSub>
                </m:oMath>
              </a14:m>
              <a:r>
                <a:rPr lang="it-IT" sz="1100" i="0"/>
                <a:t> =</a:t>
              </a:r>
            </a:p>
          </xdr:txBody>
        </xdr:sp>
      </mc:Choice>
      <mc:Fallback xmlns="">
        <xdr:sp macro="" textlink="">
          <xdr:nvSpPr>
            <xdr:cNvPr id="145" name="CasellaDiTesto 144"/>
            <xdr:cNvSpPr txBox="1"/>
          </xdr:nvSpPr>
          <xdr:spPr>
            <a:xfrm>
              <a:off x="600075" y="21974175"/>
              <a:ext cx="2075055" cy="1769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r>
                <a:rPr lang="it-IT" sz="1100" b="0" i="0">
                  <a:latin typeface="Cambria Math" panose="02040503050406030204" pitchFamily="18" charset="0"/>
                </a:rPr>
                <a:t>Z=0                             〖  </a:t>
              </a:r>
              <a:r>
                <a:rPr lang="it-IT" sz="1100" b="0" i="0">
                  <a:latin typeface="Cambria Math" panose="02040503050406030204" pitchFamily="18" charset="0"/>
                  <a:ea typeface="Cambria Math" panose="02040503050406030204" pitchFamily="18" charset="0"/>
                </a:rPr>
                <a:t>σ′〗_(</a:t>
              </a:r>
              <a:r>
                <a:rPr lang="it-IT" sz="1100" b="0" i="0">
                  <a:latin typeface="Cambria Math" panose="02040503050406030204" pitchFamily="18" charset="0"/>
                </a:rPr>
                <a:t>v,0)=</a:t>
              </a:r>
              <a:r>
                <a:rPr lang="el-GR" sz="1100" b="0" i="0">
                  <a:latin typeface="Cambria Math" panose="02040503050406030204" pitchFamily="18" charset="0"/>
                  <a:ea typeface="Cambria Math" panose="02040503050406030204" pitchFamily="18" charset="0"/>
                </a:rPr>
                <a:t>σ</a:t>
              </a:r>
              <a:r>
                <a:rPr lang="it-IT" sz="1100" b="0" i="0">
                  <a:latin typeface="Cambria Math" panose="02040503050406030204" pitchFamily="18" charset="0"/>
                  <a:ea typeface="Cambria Math" panose="02040503050406030204" pitchFamily="18" charset="0"/>
                </a:rPr>
                <a:t>_(</a:t>
              </a:r>
              <a:r>
                <a:rPr lang="it-IT" sz="1100" b="0" i="0">
                  <a:latin typeface="Cambria Math" panose="02040503050406030204" pitchFamily="18" charset="0"/>
                </a:rPr>
                <a:t>v,0)</a:t>
              </a:r>
              <a:r>
                <a:rPr lang="it-IT" sz="1100" i="0"/>
                <a:t> =</a:t>
              </a:r>
            </a:p>
          </xdr:txBody>
        </xdr:sp>
      </mc:Fallback>
    </mc:AlternateContent>
    <xdr:clientData/>
  </xdr:oneCellAnchor>
  <xdr:oneCellAnchor>
    <xdr:from>
      <xdr:col>1</xdr:col>
      <xdr:colOff>0</xdr:colOff>
      <xdr:row>259</xdr:row>
      <xdr:rowOff>0</xdr:rowOff>
    </xdr:from>
    <xdr:ext cx="2029658" cy="176972"/>
    <mc:AlternateContent xmlns:mc="http://schemas.openxmlformats.org/markup-compatibility/2006" xmlns:a14="http://schemas.microsoft.com/office/drawing/2010/main">
      <mc:Choice Requires="a14">
        <xdr:sp macro="" textlink="">
          <xdr:nvSpPr>
            <xdr:cNvPr id="146" name="CasellaDiTesto 145"/>
            <xdr:cNvSpPr txBox="1"/>
          </xdr:nvSpPr>
          <xdr:spPr>
            <a:xfrm>
              <a:off x="609600" y="22145625"/>
              <a:ext cx="2029658" cy="1769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14:m>
                <m:oMath xmlns:m="http://schemas.openxmlformats.org/officeDocument/2006/math">
                  <m:r>
                    <m:rPr>
                      <m:sty m:val="p"/>
                    </m:rPr>
                    <a:rPr lang="it-IT" sz="1100" b="0" i="0">
                      <a:latin typeface="Cambria Math" panose="02040503050406030204" pitchFamily="18" charset="0"/>
                    </a:rPr>
                    <m:t>Z</m:t>
                  </m:r>
                  <m:r>
                    <a:rPr lang="it-IT" sz="1100" b="0" i="0">
                      <a:latin typeface="Cambria Math" panose="02040503050406030204" pitchFamily="18" charset="0"/>
                    </a:rPr>
                    <m:t>=</m:t>
                  </m:r>
                  <m:sSub>
                    <m:sSubPr>
                      <m:ctrlPr>
                        <a:rPr lang="it-IT" sz="1100" b="0" i="1">
                          <a:latin typeface="Cambria Math" panose="02040503050406030204" pitchFamily="18" charset="0"/>
                          <a:ea typeface="Cambria Math" panose="02040503050406030204" pitchFamily="18" charset="0"/>
                        </a:rPr>
                      </m:ctrlPr>
                    </m:sSubPr>
                    <m:e>
                      <m:r>
                        <m:rPr>
                          <m:sty m:val="p"/>
                        </m:rPr>
                        <a:rPr lang="it-IT" sz="1100" b="0" i="0">
                          <a:latin typeface="Cambria Math" panose="02040503050406030204" pitchFamily="18" charset="0"/>
                          <a:ea typeface="Cambria Math" panose="02040503050406030204" pitchFamily="18" charset="0"/>
                        </a:rPr>
                        <m:t>Z</m:t>
                      </m:r>
                    </m:e>
                    <m:sub>
                      <m:r>
                        <m:rPr>
                          <m:sty m:val="p"/>
                        </m:rPr>
                        <a:rPr lang="it-IT" sz="1100" b="0" i="0">
                          <a:latin typeface="Cambria Math" panose="02040503050406030204" pitchFamily="18" charset="0"/>
                          <a:ea typeface="Cambria Math" panose="02040503050406030204" pitchFamily="18" charset="0"/>
                        </a:rPr>
                        <m:t>w</m:t>
                      </m:r>
                      <m:r>
                        <a:rPr lang="it-IT" sz="1100" b="0" i="0">
                          <a:latin typeface="Cambria Math" panose="02040503050406030204" pitchFamily="18" charset="0"/>
                          <a:ea typeface="Cambria Math" panose="02040503050406030204" pitchFamily="18" charset="0"/>
                        </a:rPr>
                        <m:t>,</m:t>
                      </m:r>
                      <m:r>
                        <m:rPr>
                          <m:sty m:val="p"/>
                        </m:rPr>
                        <a:rPr lang="it-IT" sz="1100" b="0" i="0">
                          <a:latin typeface="Cambria Math" panose="02040503050406030204" pitchFamily="18" charset="0"/>
                          <a:ea typeface="Cambria Math" panose="02040503050406030204" pitchFamily="18" charset="0"/>
                        </a:rPr>
                        <m:t>m</m:t>
                      </m:r>
                    </m:sub>
                  </m:sSub>
                  <m:r>
                    <a:rPr lang="it-IT" sz="1100" b="0" i="0">
                      <a:latin typeface="Cambria Math" panose="02040503050406030204" pitchFamily="18" charset="0"/>
                      <a:ea typeface="Cambria Math" panose="02040503050406030204" pitchFamily="18" charset="0"/>
                    </a:rPr>
                    <m:t>=</m:t>
                  </m:r>
                  <m:r>
                    <m:rPr>
                      <m:sty m:val="p"/>
                    </m:rPr>
                    <a:rPr lang="it-IT" sz="1100" b="0" i="0">
                      <a:latin typeface="Cambria Math" panose="02040503050406030204" pitchFamily="18" charset="0"/>
                      <a:ea typeface="Cambria Math" panose="02040503050406030204" pitchFamily="18" charset="0"/>
                    </a:rPr>
                    <m:t>a</m:t>
                  </m:r>
                  <m:r>
                    <a:rPr lang="it-IT" sz="1100" b="0" i="0">
                      <a:latin typeface="Cambria Math" panose="02040503050406030204" pitchFamily="18" charset="0"/>
                      <a:ea typeface="Cambria Math" panose="02040503050406030204" pitchFamily="18" charset="0"/>
                    </a:rPr>
                    <m:t> </m:t>
                  </m:r>
                  <m:sSub>
                    <m:sSubPr>
                      <m:ctrlPr>
                        <a:rPr lang="it-IT" sz="1100" b="0" i="1">
                          <a:solidFill>
                            <a:schemeClr val="tx1"/>
                          </a:solidFill>
                          <a:effectLst/>
                          <a:latin typeface="Cambria Math" panose="02040503050406030204" pitchFamily="18" charset="0"/>
                          <a:ea typeface="+mn-ea"/>
                          <a:cs typeface="+mn-cs"/>
                        </a:rPr>
                      </m:ctrlPr>
                    </m:sSubPr>
                    <m:e>
                      <m:r>
                        <a:rPr lang="it-IT" sz="1100" b="0" i="0">
                          <a:solidFill>
                            <a:schemeClr val="tx1"/>
                          </a:solidFill>
                          <a:effectLst/>
                          <a:latin typeface="Cambria Math" panose="02040503050406030204" pitchFamily="18" charset="0"/>
                          <a:ea typeface="+mn-ea"/>
                          <a:cs typeface="+mn-cs"/>
                        </a:rPr>
                        <m:t>               </m:t>
                      </m:r>
                      <m:r>
                        <m:rPr>
                          <m:sty m:val="p"/>
                        </m:rPr>
                        <a:rPr lang="it-IT" sz="1100" b="0" i="0">
                          <a:solidFill>
                            <a:schemeClr val="tx1"/>
                          </a:solidFill>
                          <a:effectLst/>
                          <a:latin typeface="Cambria Math" panose="02040503050406030204" pitchFamily="18" charset="0"/>
                          <a:ea typeface="+mn-ea"/>
                          <a:cs typeface="+mn-cs"/>
                        </a:rPr>
                        <m:t>σ</m:t>
                      </m:r>
                      <m:r>
                        <a:rPr lang="it-IT" sz="1100" b="0" i="0">
                          <a:solidFill>
                            <a:schemeClr val="tx1"/>
                          </a:solidFill>
                          <a:effectLst/>
                          <a:latin typeface="Cambria Math" panose="02040503050406030204" pitchFamily="18" charset="0"/>
                          <a:ea typeface="+mn-ea"/>
                          <a:cs typeface="+mn-cs"/>
                        </a:rPr>
                        <m:t>′</m:t>
                      </m:r>
                    </m:e>
                    <m:sub>
                      <m:r>
                        <m:rPr>
                          <m:sty m:val="p"/>
                        </m:rPr>
                        <a:rPr lang="it-IT" sz="1100" b="0" i="0">
                          <a:solidFill>
                            <a:schemeClr val="tx1"/>
                          </a:solidFill>
                          <a:effectLst/>
                          <a:latin typeface="Cambria Math" panose="02040503050406030204" pitchFamily="18" charset="0"/>
                          <a:ea typeface="+mn-ea"/>
                          <a:cs typeface="+mn-cs"/>
                        </a:rPr>
                        <m:t>v</m:t>
                      </m:r>
                      <m:r>
                        <a:rPr lang="it-IT" sz="1100" b="0" i="0">
                          <a:solidFill>
                            <a:schemeClr val="tx1"/>
                          </a:solidFill>
                          <a:effectLst/>
                          <a:latin typeface="Cambria Math" panose="02040503050406030204" pitchFamily="18" charset="0"/>
                          <a:ea typeface="+mn-ea"/>
                          <a:cs typeface="+mn-cs"/>
                        </a:rPr>
                        <m:t>1</m:t>
                      </m:r>
                    </m:sub>
                  </m:sSub>
                  <m:r>
                    <a:rPr lang="it-IT" sz="1100" b="0" i="0">
                      <a:solidFill>
                        <a:schemeClr val="tx1"/>
                      </a:solidFill>
                      <a:effectLst/>
                      <a:latin typeface="Cambria Math" panose="02040503050406030204" pitchFamily="18" charset="0"/>
                      <a:ea typeface="+mn-ea"/>
                      <a:cs typeface="+mn-cs"/>
                    </a:rPr>
                    <m:t>=</m:t>
                  </m:r>
                  <m:sSub>
                    <m:sSubPr>
                      <m:ctrlPr>
                        <a:rPr lang="it-IT" sz="1100" b="0" i="1">
                          <a:solidFill>
                            <a:schemeClr val="tx1"/>
                          </a:solidFill>
                          <a:effectLst/>
                          <a:latin typeface="Cambria Math" panose="02040503050406030204" pitchFamily="18" charset="0"/>
                          <a:ea typeface="+mn-ea"/>
                          <a:cs typeface="+mn-cs"/>
                        </a:rPr>
                      </m:ctrlPr>
                    </m:sSubPr>
                    <m:e>
                      <m:r>
                        <m:rPr>
                          <m:sty m:val="p"/>
                        </m:rPr>
                        <a:rPr lang="el-GR" sz="1100" b="0" i="1">
                          <a:solidFill>
                            <a:schemeClr val="tx1"/>
                          </a:solidFill>
                          <a:effectLst/>
                          <a:latin typeface="Cambria Math" panose="02040503050406030204" pitchFamily="18" charset="0"/>
                          <a:ea typeface="Cambria Math" panose="02040503050406030204" pitchFamily="18" charset="0"/>
                          <a:cs typeface="+mn-cs"/>
                        </a:rPr>
                        <m:t>σ</m:t>
                      </m:r>
                    </m:e>
                    <m:sub>
                      <m:r>
                        <m:rPr>
                          <m:sty m:val="p"/>
                        </m:rPr>
                        <a:rPr lang="it-IT" sz="1100" b="0" i="0">
                          <a:solidFill>
                            <a:schemeClr val="tx1"/>
                          </a:solidFill>
                          <a:effectLst/>
                          <a:latin typeface="Cambria Math" panose="02040503050406030204" pitchFamily="18" charset="0"/>
                          <a:ea typeface="+mn-ea"/>
                          <a:cs typeface="+mn-cs"/>
                        </a:rPr>
                        <m:t>v</m:t>
                      </m:r>
                      <m:r>
                        <a:rPr lang="it-IT" sz="1100" b="0" i="0">
                          <a:solidFill>
                            <a:schemeClr val="tx1"/>
                          </a:solidFill>
                          <a:effectLst/>
                          <a:latin typeface="Cambria Math" panose="02040503050406030204" pitchFamily="18" charset="0"/>
                          <a:ea typeface="+mn-ea"/>
                          <a:cs typeface="+mn-cs"/>
                        </a:rPr>
                        <m:t>1</m:t>
                      </m:r>
                    </m:sub>
                  </m:sSub>
                </m:oMath>
              </a14:m>
              <a:r>
                <a:rPr lang="it-IT" sz="1100" i="0"/>
                <a:t> =</a:t>
              </a:r>
            </a:p>
          </xdr:txBody>
        </xdr:sp>
      </mc:Choice>
      <mc:Fallback xmlns="">
        <xdr:sp macro="" textlink="">
          <xdr:nvSpPr>
            <xdr:cNvPr id="146" name="CasellaDiTesto 145"/>
            <xdr:cNvSpPr txBox="1"/>
          </xdr:nvSpPr>
          <xdr:spPr>
            <a:xfrm>
              <a:off x="609600" y="22145625"/>
              <a:ext cx="2029658" cy="1769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r>
                <a:rPr lang="it-IT" sz="1100" b="0" i="0">
                  <a:latin typeface="Cambria Math" panose="02040503050406030204" pitchFamily="18" charset="0"/>
                </a:rPr>
                <a:t>Z=</a:t>
              </a:r>
              <a:r>
                <a:rPr lang="it-IT" sz="1100" b="0" i="0">
                  <a:latin typeface="Cambria Math" panose="02040503050406030204" pitchFamily="18" charset="0"/>
                  <a:ea typeface="Cambria Math" panose="02040503050406030204" pitchFamily="18" charset="0"/>
                </a:rPr>
                <a:t>Z_(w,m)=a </a:t>
              </a:r>
              <a:r>
                <a:rPr lang="it-IT" sz="1100" b="0" i="0">
                  <a:solidFill>
                    <a:schemeClr val="tx1"/>
                  </a:solidFill>
                  <a:effectLst/>
                  <a:latin typeface="Cambria Math" panose="02040503050406030204" pitchFamily="18" charset="0"/>
                  <a:ea typeface="+mn-ea"/>
                  <a:cs typeface="+mn-cs"/>
                </a:rPr>
                <a:t>〖               σ′〗_v1=</a:t>
              </a:r>
              <a:r>
                <a:rPr lang="el-GR" sz="1100" b="0" i="0">
                  <a:solidFill>
                    <a:schemeClr val="tx1"/>
                  </a:solidFill>
                  <a:effectLst/>
                  <a:latin typeface="Cambria Math" panose="02040503050406030204" pitchFamily="18" charset="0"/>
                  <a:ea typeface="Cambria Math" panose="02040503050406030204" pitchFamily="18" charset="0"/>
                  <a:cs typeface="+mn-cs"/>
                </a:rPr>
                <a:t>σ</a:t>
              </a:r>
              <a:r>
                <a:rPr lang="it-IT" sz="1100" b="0" i="0">
                  <a:solidFill>
                    <a:schemeClr val="tx1"/>
                  </a:solidFill>
                  <a:effectLst/>
                  <a:latin typeface="Cambria Math" panose="02040503050406030204" pitchFamily="18" charset="0"/>
                  <a:ea typeface="+mn-ea"/>
                  <a:cs typeface="+mn-cs"/>
                </a:rPr>
                <a:t>_v1</a:t>
              </a:r>
              <a:r>
                <a:rPr lang="it-IT" sz="1100" i="0"/>
                <a:t> =</a:t>
              </a:r>
            </a:p>
          </xdr:txBody>
        </xdr:sp>
      </mc:Fallback>
    </mc:AlternateContent>
    <xdr:clientData/>
  </xdr:oneCellAnchor>
  <xdr:oneCellAnchor>
    <xdr:from>
      <xdr:col>1</xdr:col>
      <xdr:colOff>0</xdr:colOff>
      <xdr:row>260</xdr:row>
      <xdr:rowOff>0</xdr:rowOff>
    </xdr:from>
    <xdr:ext cx="2503506" cy="172227"/>
    <mc:AlternateContent xmlns:mc="http://schemas.openxmlformats.org/markup-compatibility/2006" xmlns:a14="http://schemas.microsoft.com/office/drawing/2010/main">
      <mc:Choice Requires="a14">
        <xdr:sp macro="" textlink="">
          <xdr:nvSpPr>
            <xdr:cNvPr id="147" name="CasellaDiTesto 146"/>
            <xdr:cNvSpPr txBox="1"/>
          </xdr:nvSpPr>
          <xdr:spPr>
            <a:xfrm>
              <a:off x="609600" y="50739675"/>
              <a:ext cx="2503506"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14:m>
                <m:oMath xmlns:m="http://schemas.openxmlformats.org/officeDocument/2006/math">
                  <m:r>
                    <m:rPr>
                      <m:sty m:val="p"/>
                    </m:rPr>
                    <a:rPr lang="it-IT" sz="1100" b="0" i="0">
                      <a:latin typeface="Cambria Math" panose="02040503050406030204" pitchFamily="18" charset="0"/>
                    </a:rPr>
                    <m:t>Z</m:t>
                  </m:r>
                  <m:r>
                    <a:rPr lang="it-IT" sz="1100" b="0" i="0">
                      <a:latin typeface="Cambria Math" panose="02040503050406030204" pitchFamily="18" charset="0"/>
                    </a:rPr>
                    <m:t>=</m:t>
                  </m:r>
                  <m:sSub>
                    <m:sSubPr>
                      <m:ctrlPr>
                        <a:rPr lang="it-IT" sz="1100" b="0" i="1">
                          <a:latin typeface="Cambria Math" panose="02040503050406030204" pitchFamily="18" charset="0"/>
                          <a:ea typeface="Cambria Math" panose="02040503050406030204" pitchFamily="18" charset="0"/>
                        </a:rPr>
                      </m:ctrlPr>
                    </m:sSubPr>
                    <m:e>
                      <m:r>
                        <m:rPr>
                          <m:sty m:val="p"/>
                        </m:rPr>
                        <a:rPr lang="it-IT" sz="1100" b="0" i="0">
                          <a:latin typeface="Cambria Math" panose="02040503050406030204" pitchFamily="18" charset="0"/>
                          <a:ea typeface="Cambria Math" panose="02040503050406030204" pitchFamily="18" charset="0"/>
                        </a:rPr>
                        <m:t>H</m:t>
                      </m:r>
                    </m:e>
                    <m:sub>
                      <m:r>
                        <m:rPr>
                          <m:sty m:val="p"/>
                        </m:rPr>
                        <a:rPr lang="it-IT" sz="1100" b="0" i="0">
                          <a:latin typeface="Cambria Math" panose="02040503050406030204" pitchFamily="18" charset="0"/>
                          <a:ea typeface="Cambria Math" panose="02040503050406030204" pitchFamily="18" charset="0"/>
                        </a:rPr>
                        <m:t>A</m:t>
                      </m:r>
                    </m:sub>
                  </m:sSub>
                  <m:r>
                    <a:rPr lang="it-IT" sz="1100" b="0" i="0">
                      <a:latin typeface="Cambria Math" panose="02040503050406030204" pitchFamily="18" charset="0"/>
                      <a:ea typeface="Cambria Math" panose="02040503050406030204" pitchFamily="18" charset="0"/>
                    </a:rPr>
                    <m:t>  </m:t>
                  </m:r>
                  <m:sSub>
                    <m:sSubPr>
                      <m:ctrlPr>
                        <a:rPr lang="it-IT" sz="1100" b="0" i="1">
                          <a:solidFill>
                            <a:schemeClr val="tx1"/>
                          </a:solidFill>
                          <a:effectLst/>
                          <a:latin typeface="Cambria Math" panose="02040503050406030204" pitchFamily="18" charset="0"/>
                          <a:ea typeface="+mn-ea"/>
                          <a:cs typeface="+mn-cs"/>
                        </a:rPr>
                      </m:ctrlPr>
                    </m:sSubPr>
                    <m:e>
                      <m:r>
                        <a:rPr lang="it-IT" sz="1100" b="0" i="0">
                          <a:solidFill>
                            <a:schemeClr val="tx1"/>
                          </a:solidFill>
                          <a:effectLst/>
                          <a:latin typeface="Cambria Math" panose="02040503050406030204" pitchFamily="18" charset="0"/>
                          <a:ea typeface="+mn-ea"/>
                          <a:cs typeface="+mn-cs"/>
                        </a:rPr>
                        <m:t>                         </m:t>
                      </m:r>
                      <m:r>
                        <m:rPr>
                          <m:sty m:val="p"/>
                        </m:rPr>
                        <a:rPr lang="it-IT" sz="1100" b="0" i="0">
                          <a:solidFill>
                            <a:schemeClr val="tx1"/>
                          </a:solidFill>
                          <a:effectLst/>
                          <a:latin typeface="Cambria Math" panose="02040503050406030204" pitchFamily="18" charset="0"/>
                          <a:ea typeface="+mn-ea"/>
                          <a:cs typeface="+mn-cs"/>
                        </a:rPr>
                        <m:t>σ</m:t>
                      </m:r>
                      <m:r>
                        <a:rPr lang="it-IT" sz="1100" b="0" i="0">
                          <a:solidFill>
                            <a:schemeClr val="tx1"/>
                          </a:solidFill>
                          <a:effectLst/>
                          <a:latin typeface="Cambria Math" panose="02040503050406030204" pitchFamily="18" charset="0"/>
                          <a:ea typeface="+mn-ea"/>
                          <a:cs typeface="+mn-cs"/>
                        </a:rPr>
                        <m:t>′</m:t>
                      </m:r>
                    </m:e>
                    <m:sub>
                      <m:r>
                        <m:rPr>
                          <m:sty m:val="p"/>
                        </m:rPr>
                        <a:rPr lang="it-IT" sz="1100" b="0" i="0">
                          <a:solidFill>
                            <a:schemeClr val="tx1"/>
                          </a:solidFill>
                          <a:effectLst/>
                          <a:latin typeface="Cambria Math" panose="02040503050406030204" pitchFamily="18" charset="0"/>
                          <a:ea typeface="+mn-ea"/>
                          <a:cs typeface="+mn-cs"/>
                        </a:rPr>
                        <m:t>v</m:t>
                      </m:r>
                      <m:r>
                        <a:rPr lang="it-IT" sz="1100" b="0" i="0">
                          <a:solidFill>
                            <a:schemeClr val="tx1"/>
                          </a:solidFill>
                          <a:effectLst/>
                          <a:latin typeface="Cambria Math" panose="02040503050406030204" pitchFamily="18" charset="0"/>
                          <a:ea typeface="+mn-ea"/>
                          <a:cs typeface="+mn-cs"/>
                        </a:rPr>
                        <m:t>2</m:t>
                      </m:r>
                    </m:sub>
                  </m:sSub>
                  <m:r>
                    <a:rPr lang="it-IT" sz="1100" b="0" i="0">
                      <a:solidFill>
                        <a:schemeClr val="tx1"/>
                      </a:solidFill>
                      <a:effectLst/>
                      <a:latin typeface="Cambria Math" panose="02040503050406030204" pitchFamily="18" charset="0"/>
                      <a:ea typeface="+mn-ea"/>
                      <a:cs typeface="+mn-cs"/>
                    </a:rPr>
                    <m:t>=</m:t>
                  </m:r>
                  <m:sSub>
                    <m:sSubPr>
                      <m:ctrlPr>
                        <a:rPr lang="it-IT" sz="1100" b="0" i="1">
                          <a:solidFill>
                            <a:schemeClr val="tx1"/>
                          </a:solidFill>
                          <a:effectLst/>
                          <a:latin typeface="Cambria Math" panose="02040503050406030204" pitchFamily="18" charset="0"/>
                          <a:ea typeface="+mn-ea"/>
                          <a:cs typeface="+mn-cs"/>
                        </a:rPr>
                      </m:ctrlPr>
                    </m:sSubPr>
                    <m:e>
                      <m:r>
                        <m:rPr>
                          <m:sty m:val="p"/>
                        </m:rPr>
                        <a:rPr lang="el-GR" sz="1100" b="0" i="1">
                          <a:solidFill>
                            <a:schemeClr val="tx1"/>
                          </a:solidFill>
                          <a:effectLst/>
                          <a:latin typeface="Cambria Math" panose="02040503050406030204" pitchFamily="18" charset="0"/>
                          <a:ea typeface="+mn-ea"/>
                          <a:cs typeface="+mn-cs"/>
                        </a:rPr>
                        <m:t>σ</m:t>
                      </m:r>
                    </m:e>
                    <m:sub>
                      <m:r>
                        <m:rPr>
                          <m:sty m:val="p"/>
                        </m:rPr>
                        <a:rPr lang="it-IT" sz="1100" b="0" i="0">
                          <a:solidFill>
                            <a:schemeClr val="tx1"/>
                          </a:solidFill>
                          <a:effectLst/>
                          <a:latin typeface="Cambria Math" panose="02040503050406030204" pitchFamily="18" charset="0"/>
                          <a:ea typeface="+mn-ea"/>
                          <a:cs typeface="+mn-cs"/>
                        </a:rPr>
                        <m:t>v</m:t>
                      </m:r>
                      <m:r>
                        <a:rPr lang="it-IT" sz="1100" b="0" i="0">
                          <a:solidFill>
                            <a:schemeClr val="tx1"/>
                          </a:solidFill>
                          <a:effectLst/>
                          <a:latin typeface="Cambria Math" panose="02040503050406030204" pitchFamily="18" charset="0"/>
                          <a:ea typeface="+mn-ea"/>
                          <a:cs typeface="+mn-cs"/>
                        </a:rPr>
                        <m:t>2</m:t>
                      </m:r>
                    </m:sub>
                  </m:sSub>
                  <m:r>
                    <a:rPr lang="it-IT" sz="1100" b="0" i="0">
                      <a:solidFill>
                        <a:schemeClr val="tx1"/>
                      </a:solidFill>
                      <a:effectLst/>
                      <a:latin typeface="Cambria Math" panose="02040503050406030204" pitchFamily="18" charset="0"/>
                      <a:ea typeface="+mn-ea"/>
                      <a:cs typeface="+mn-cs"/>
                    </a:rPr>
                    <m:t>−</m:t>
                  </m:r>
                  <m:r>
                    <m:rPr>
                      <m:nor/>
                    </m:rPr>
                    <a:rPr lang="it-IT" sz="1100" i="0">
                      <a:solidFill>
                        <a:schemeClr val="tx1"/>
                      </a:solidFill>
                      <a:effectLst/>
                      <a:latin typeface="+mn-lt"/>
                      <a:ea typeface="+mn-ea"/>
                      <a:cs typeface="+mn-cs"/>
                    </a:rPr>
                    <m:t> </m:t>
                  </m:r>
                  <m:sSub>
                    <m:sSubPr>
                      <m:ctrlPr>
                        <a:rPr lang="it-IT" sz="1100" i="1">
                          <a:solidFill>
                            <a:schemeClr val="tx1"/>
                          </a:solidFill>
                          <a:effectLst/>
                          <a:latin typeface="Cambria Math" panose="02040503050406030204" pitchFamily="18" charset="0"/>
                          <a:ea typeface="+mn-ea"/>
                          <a:cs typeface="+mn-cs"/>
                        </a:rPr>
                      </m:ctrlPr>
                    </m:sSubPr>
                    <m:e>
                      <m:r>
                        <m:rPr>
                          <m:sty m:val="p"/>
                        </m:rPr>
                        <a:rPr lang="it-IT" sz="1100" b="0" i="0">
                          <a:solidFill>
                            <a:schemeClr val="tx1"/>
                          </a:solidFill>
                          <a:effectLst/>
                          <a:latin typeface="Cambria Math" panose="02040503050406030204" pitchFamily="18" charset="0"/>
                          <a:ea typeface="+mn-ea"/>
                          <a:cs typeface="+mn-cs"/>
                        </a:rPr>
                        <m:t>u</m:t>
                      </m:r>
                    </m:e>
                    <m:sub>
                      <m:r>
                        <a:rPr lang="it-IT" sz="1100" b="0" i="0">
                          <a:solidFill>
                            <a:schemeClr val="tx1"/>
                          </a:solidFill>
                          <a:effectLst/>
                          <a:latin typeface="Cambria Math" panose="02040503050406030204" pitchFamily="18" charset="0"/>
                          <a:ea typeface="+mn-ea"/>
                          <a:cs typeface="+mn-cs"/>
                        </a:rPr>
                        <m:t>2</m:t>
                      </m:r>
                      <m:r>
                        <m:rPr>
                          <m:sty m:val="p"/>
                        </m:rPr>
                        <a:rPr lang="it-IT" sz="1100" b="0" i="0">
                          <a:solidFill>
                            <a:schemeClr val="tx1"/>
                          </a:solidFill>
                          <a:effectLst/>
                          <a:latin typeface="Cambria Math" panose="02040503050406030204" pitchFamily="18" charset="0"/>
                          <a:ea typeface="+mn-ea"/>
                          <a:cs typeface="+mn-cs"/>
                        </a:rPr>
                        <m:t>m</m:t>
                      </m:r>
                    </m:sub>
                  </m:sSub>
                </m:oMath>
              </a14:m>
              <a:r>
                <a:rPr lang="it-IT" sz="1100" i="0"/>
                <a:t> =</a:t>
              </a:r>
            </a:p>
          </xdr:txBody>
        </xdr:sp>
      </mc:Choice>
      <mc:Fallback xmlns="">
        <xdr:sp macro="" textlink="">
          <xdr:nvSpPr>
            <xdr:cNvPr id="147" name="CasellaDiTesto 146"/>
            <xdr:cNvSpPr txBox="1"/>
          </xdr:nvSpPr>
          <xdr:spPr>
            <a:xfrm>
              <a:off x="609600" y="50739675"/>
              <a:ext cx="2503506"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r>
                <a:rPr lang="it-IT" sz="1100" b="0" i="0">
                  <a:latin typeface="Cambria Math" panose="02040503050406030204" pitchFamily="18" charset="0"/>
                </a:rPr>
                <a:t>Z=</a:t>
              </a:r>
              <a:r>
                <a:rPr lang="it-IT" sz="1100" b="0" i="0">
                  <a:latin typeface="Cambria Math" panose="02040503050406030204" pitchFamily="18" charset="0"/>
                  <a:ea typeface="Cambria Math" panose="02040503050406030204" pitchFamily="18" charset="0"/>
                </a:rPr>
                <a:t>H_A   </a:t>
              </a:r>
              <a:r>
                <a:rPr lang="it-IT" sz="1100" b="0" i="0">
                  <a:solidFill>
                    <a:schemeClr val="tx1"/>
                  </a:solidFill>
                  <a:effectLst/>
                  <a:latin typeface="Cambria Math" panose="02040503050406030204" pitchFamily="18" charset="0"/>
                  <a:ea typeface="+mn-ea"/>
                  <a:cs typeface="+mn-cs"/>
                </a:rPr>
                <a:t>〖                         σ′〗_v2=</a:t>
              </a:r>
              <a:r>
                <a:rPr lang="el-GR" sz="1100" b="0" i="0">
                  <a:solidFill>
                    <a:schemeClr val="tx1"/>
                  </a:solidFill>
                  <a:effectLst/>
                  <a:latin typeface="Cambria Math" panose="02040503050406030204" pitchFamily="18" charset="0"/>
                  <a:ea typeface="+mn-ea"/>
                  <a:cs typeface="+mn-cs"/>
                </a:rPr>
                <a:t>σ</a:t>
              </a:r>
              <a:r>
                <a:rPr lang="it-IT" sz="1100" b="0" i="0">
                  <a:solidFill>
                    <a:schemeClr val="tx1"/>
                  </a:solidFill>
                  <a:effectLst/>
                  <a:latin typeface="Cambria Math" panose="02040503050406030204" pitchFamily="18" charset="0"/>
                  <a:ea typeface="+mn-ea"/>
                  <a:cs typeface="+mn-cs"/>
                </a:rPr>
                <a:t>_v2−"</a:t>
              </a:r>
              <a:r>
                <a:rPr lang="it-IT" sz="1100" i="0">
                  <a:solidFill>
                    <a:schemeClr val="tx1"/>
                  </a:solidFill>
                  <a:effectLst/>
                  <a:latin typeface="Cambria Math" panose="02040503050406030204" pitchFamily="18" charset="0"/>
                  <a:ea typeface="+mn-ea"/>
                  <a:cs typeface="+mn-cs"/>
                </a:rPr>
                <a:t> " </a:t>
              </a:r>
              <a:r>
                <a:rPr lang="it-IT" sz="1100" b="0" i="0">
                  <a:solidFill>
                    <a:schemeClr val="tx1"/>
                  </a:solidFill>
                  <a:effectLst/>
                  <a:latin typeface="Cambria Math" panose="02040503050406030204" pitchFamily="18" charset="0"/>
                  <a:ea typeface="+mn-ea"/>
                  <a:cs typeface="+mn-cs"/>
                </a:rPr>
                <a:t>u_2m</a:t>
              </a:r>
              <a:r>
                <a:rPr lang="it-IT" sz="1100" i="0"/>
                <a:t> =</a:t>
              </a:r>
            </a:p>
          </xdr:txBody>
        </xdr:sp>
      </mc:Fallback>
    </mc:AlternateContent>
    <xdr:clientData/>
  </xdr:oneCellAnchor>
  <xdr:oneCellAnchor>
    <xdr:from>
      <xdr:col>1</xdr:col>
      <xdr:colOff>0</xdr:colOff>
      <xdr:row>262</xdr:row>
      <xdr:rowOff>9525</xdr:rowOff>
    </xdr:from>
    <xdr:ext cx="2691058" cy="172227"/>
    <mc:AlternateContent xmlns:mc="http://schemas.openxmlformats.org/markup-compatibility/2006" xmlns:a14="http://schemas.microsoft.com/office/drawing/2010/main">
      <mc:Choice Requires="a14">
        <xdr:sp macro="" textlink="">
          <xdr:nvSpPr>
            <xdr:cNvPr id="148" name="CasellaDiTesto 147"/>
            <xdr:cNvSpPr txBox="1"/>
          </xdr:nvSpPr>
          <xdr:spPr>
            <a:xfrm>
              <a:off x="609600" y="22726650"/>
              <a:ext cx="2691058"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14:m>
                <m:oMath xmlns:m="http://schemas.openxmlformats.org/officeDocument/2006/math">
                  <m:r>
                    <m:rPr>
                      <m:sty m:val="p"/>
                    </m:rPr>
                    <a:rPr lang="it-IT" sz="1100" b="0" i="0">
                      <a:latin typeface="Cambria Math" panose="02040503050406030204" pitchFamily="18" charset="0"/>
                    </a:rPr>
                    <m:t>Z</m:t>
                  </m:r>
                  <m:r>
                    <a:rPr lang="it-IT" sz="1100" b="0" i="0">
                      <a:latin typeface="Cambria Math" panose="02040503050406030204" pitchFamily="18" charset="0"/>
                    </a:rPr>
                    <m:t>=</m:t>
                  </m:r>
                  <m:r>
                    <m:rPr>
                      <m:sty m:val="p"/>
                    </m:rPr>
                    <a:rPr lang="it-IT" sz="1100" b="0" i="0">
                      <a:latin typeface="Cambria Math" panose="02040503050406030204" pitchFamily="18" charset="0"/>
                    </a:rPr>
                    <m:t>L</m:t>
                  </m:r>
                  <m:r>
                    <a:rPr lang="it-IT" sz="1100" b="0" i="0">
                      <a:latin typeface="Cambria Math" panose="02040503050406030204" pitchFamily="18" charset="0"/>
                      <a:ea typeface="Cambria Math" panose="02040503050406030204" pitchFamily="18" charset="0"/>
                    </a:rPr>
                    <m:t>  </m:t>
                  </m:r>
                  <m:sSub>
                    <m:sSubPr>
                      <m:ctrlPr>
                        <a:rPr lang="it-IT" sz="1100" b="0" i="1">
                          <a:solidFill>
                            <a:schemeClr val="tx1"/>
                          </a:solidFill>
                          <a:effectLst/>
                          <a:latin typeface="Cambria Math" panose="02040503050406030204" pitchFamily="18" charset="0"/>
                          <a:ea typeface="+mn-ea"/>
                          <a:cs typeface="+mn-cs"/>
                        </a:rPr>
                      </m:ctrlPr>
                    </m:sSubPr>
                    <m:e>
                      <m:r>
                        <a:rPr lang="it-IT" sz="1100" b="0" i="0">
                          <a:solidFill>
                            <a:schemeClr val="tx1"/>
                          </a:solidFill>
                          <a:effectLst/>
                          <a:latin typeface="Cambria Math" panose="02040503050406030204" pitchFamily="18" charset="0"/>
                          <a:ea typeface="+mn-ea"/>
                          <a:cs typeface="+mn-cs"/>
                        </a:rPr>
                        <m:t>                             </m:t>
                      </m:r>
                      <m:r>
                        <m:rPr>
                          <m:sty m:val="p"/>
                        </m:rPr>
                        <a:rPr lang="it-IT" sz="1100" b="0" i="0">
                          <a:solidFill>
                            <a:schemeClr val="tx1"/>
                          </a:solidFill>
                          <a:effectLst/>
                          <a:latin typeface="Cambria Math" panose="02040503050406030204" pitchFamily="18" charset="0"/>
                          <a:ea typeface="+mn-ea"/>
                          <a:cs typeface="+mn-cs"/>
                        </a:rPr>
                        <m:t>σ</m:t>
                      </m:r>
                      <m:r>
                        <a:rPr lang="it-IT" sz="1100" b="0" i="0">
                          <a:solidFill>
                            <a:schemeClr val="tx1"/>
                          </a:solidFill>
                          <a:effectLst/>
                          <a:latin typeface="Cambria Math" panose="02040503050406030204" pitchFamily="18" charset="0"/>
                          <a:ea typeface="+mn-ea"/>
                          <a:cs typeface="+mn-cs"/>
                        </a:rPr>
                        <m:t>′</m:t>
                      </m:r>
                    </m:e>
                    <m:sub>
                      <m:r>
                        <m:rPr>
                          <m:sty m:val="p"/>
                        </m:rPr>
                        <a:rPr lang="it-IT" sz="1100" b="0" i="0">
                          <a:solidFill>
                            <a:schemeClr val="tx1"/>
                          </a:solidFill>
                          <a:effectLst/>
                          <a:latin typeface="Cambria Math" panose="02040503050406030204" pitchFamily="18" charset="0"/>
                          <a:ea typeface="+mn-ea"/>
                          <a:cs typeface="+mn-cs"/>
                        </a:rPr>
                        <m:t>v</m:t>
                      </m:r>
                      <m:r>
                        <a:rPr lang="it-IT" sz="1100" b="0" i="0">
                          <a:solidFill>
                            <a:schemeClr val="tx1"/>
                          </a:solidFill>
                          <a:effectLst/>
                          <a:latin typeface="Cambria Math" panose="02040503050406030204" pitchFamily="18" charset="0"/>
                          <a:ea typeface="+mn-ea"/>
                          <a:cs typeface="+mn-cs"/>
                        </a:rPr>
                        <m:t>4</m:t>
                      </m:r>
                      <m:r>
                        <m:rPr>
                          <m:sty m:val="p"/>
                        </m:rPr>
                        <a:rPr lang="it-IT" sz="1100" b="0" i="0">
                          <a:solidFill>
                            <a:schemeClr val="tx1"/>
                          </a:solidFill>
                          <a:effectLst/>
                          <a:latin typeface="Cambria Math" panose="02040503050406030204" pitchFamily="18" charset="0"/>
                          <a:ea typeface="+mn-ea"/>
                          <a:cs typeface="+mn-cs"/>
                        </a:rPr>
                        <m:t>m</m:t>
                      </m:r>
                    </m:sub>
                  </m:sSub>
                  <m:r>
                    <a:rPr lang="it-IT" sz="1100" b="0" i="0">
                      <a:solidFill>
                        <a:schemeClr val="tx1"/>
                      </a:solidFill>
                      <a:effectLst/>
                      <a:latin typeface="Cambria Math" panose="02040503050406030204" pitchFamily="18" charset="0"/>
                      <a:ea typeface="+mn-ea"/>
                      <a:cs typeface="+mn-cs"/>
                    </a:rPr>
                    <m:t>=</m:t>
                  </m:r>
                  <m:sSub>
                    <m:sSubPr>
                      <m:ctrlPr>
                        <a:rPr lang="it-IT" sz="1100" b="0" i="1">
                          <a:solidFill>
                            <a:schemeClr val="tx1"/>
                          </a:solidFill>
                          <a:effectLst/>
                          <a:latin typeface="Cambria Math" panose="02040503050406030204" pitchFamily="18" charset="0"/>
                          <a:ea typeface="+mn-ea"/>
                          <a:cs typeface="+mn-cs"/>
                        </a:rPr>
                      </m:ctrlPr>
                    </m:sSubPr>
                    <m:e>
                      <m:r>
                        <m:rPr>
                          <m:sty m:val="p"/>
                        </m:rPr>
                        <a:rPr lang="el-GR" sz="1100" b="0" i="1">
                          <a:solidFill>
                            <a:schemeClr val="tx1"/>
                          </a:solidFill>
                          <a:effectLst/>
                          <a:latin typeface="Cambria Math" panose="02040503050406030204" pitchFamily="18" charset="0"/>
                          <a:ea typeface="+mn-ea"/>
                          <a:cs typeface="+mn-cs"/>
                        </a:rPr>
                        <m:t>σ</m:t>
                      </m:r>
                    </m:e>
                    <m:sub>
                      <m:r>
                        <m:rPr>
                          <m:sty m:val="p"/>
                        </m:rPr>
                        <a:rPr lang="it-IT" sz="1100" b="0" i="0">
                          <a:solidFill>
                            <a:schemeClr val="tx1"/>
                          </a:solidFill>
                          <a:effectLst/>
                          <a:latin typeface="Cambria Math" panose="02040503050406030204" pitchFamily="18" charset="0"/>
                          <a:ea typeface="+mn-ea"/>
                          <a:cs typeface="+mn-cs"/>
                        </a:rPr>
                        <m:t>v</m:t>
                      </m:r>
                      <m:r>
                        <a:rPr lang="it-IT" sz="1100" b="0" i="0">
                          <a:solidFill>
                            <a:schemeClr val="tx1"/>
                          </a:solidFill>
                          <a:effectLst/>
                          <a:latin typeface="Cambria Math" panose="02040503050406030204" pitchFamily="18" charset="0"/>
                          <a:ea typeface="+mn-ea"/>
                          <a:cs typeface="+mn-cs"/>
                        </a:rPr>
                        <m:t>4</m:t>
                      </m:r>
                      <m:r>
                        <m:rPr>
                          <m:sty m:val="p"/>
                        </m:rPr>
                        <a:rPr lang="it-IT" sz="1100" b="0" i="0">
                          <a:solidFill>
                            <a:schemeClr val="tx1"/>
                          </a:solidFill>
                          <a:effectLst/>
                          <a:latin typeface="Cambria Math" panose="02040503050406030204" pitchFamily="18" charset="0"/>
                          <a:ea typeface="+mn-ea"/>
                          <a:cs typeface="+mn-cs"/>
                        </a:rPr>
                        <m:t>m</m:t>
                      </m:r>
                    </m:sub>
                  </m:sSub>
                  <m:r>
                    <a:rPr lang="it-IT" sz="1100" b="0" i="0">
                      <a:solidFill>
                        <a:schemeClr val="tx1"/>
                      </a:solidFill>
                      <a:effectLst/>
                      <a:latin typeface="Cambria Math" panose="02040503050406030204" pitchFamily="18" charset="0"/>
                      <a:ea typeface="+mn-ea"/>
                      <a:cs typeface="+mn-cs"/>
                    </a:rPr>
                    <m:t>−</m:t>
                  </m:r>
                  <m:r>
                    <m:rPr>
                      <m:nor/>
                    </m:rPr>
                    <a:rPr lang="it-IT" sz="1100" i="0">
                      <a:solidFill>
                        <a:schemeClr val="tx1"/>
                      </a:solidFill>
                      <a:effectLst/>
                      <a:latin typeface="+mn-lt"/>
                      <a:ea typeface="+mn-ea"/>
                      <a:cs typeface="+mn-cs"/>
                    </a:rPr>
                    <m:t> </m:t>
                  </m:r>
                  <m:sSub>
                    <m:sSubPr>
                      <m:ctrlPr>
                        <a:rPr lang="it-IT" sz="1100" i="1">
                          <a:solidFill>
                            <a:schemeClr val="tx1"/>
                          </a:solidFill>
                          <a:effectLst/>
                          <a:latin typeface="Cambria Math" panose="02040503050406030204" pitchFamily="18" charset="0"/>
                          <a:ea typeface="+mn-ea"/>
                          <a:cs typeface="+mn-cs"/>
                        </a:rPr>
                      </m:ctrlPr>
                    </m:sSubPr>
                    <m:e>
                      <m:r>
                        <m:rPr>
                          <m:sty m:val="p"/>
                        </m:rPr>
                        <a:rPr lang="it-IT" sz="1100" b="0" i="0">
                          <a:solidFill>
                            <a:schemeClr val="tx1"/>
                          </a:solidFill>
                          <a:effectLst/>
                          <a:latin typeface="Cambria Math" panose="02040503050406030204" pitchFamily="18" charset="0"/>
                          <a:ea typeface="+mn-ea"/>
                          <a:cs typeface="+mn-cs"/>
                        </a:rPr>
                        <m:t>u</m:t>
                      </m:r>
                    </m:e>
                    <m:sub>
                      <m:r>
                        <a:rPr lang="it-IT" sz="1100" b="0" i="0">
                          <a:solidFill>
                            <a:schemeClr val="tx1"/>
                          </a:solidFill>
                          <a:effectLst/>
                          <a:latin typeface="Cambria Math" panose="02040503050406030204" pitchFamily="18" charset="0"/>
                          <a:ea typeface="+mn-ea"/>
                          <a:cs typeface="+mn-cs"/>
                        </a:rPr>
                        <m:t>4</m:t>
                      </m:r>
                      <m:r>
                        <m:rPr>
                          <m:sty m:val="p"/>
                        </m:rPr>
                        <a:rPr lang="it-IT" sz="1100" b="0" i="0">
                          <a:solidFill>
                            <a:schemeClr val="tx1"/>
                          </a:solidFill>
                          <a:effectLst/>
                          <a:latin typeface="Cambria Math" panose="02040503050406030204" pitchFamily="18" charset="0"/>
                          <a:ea typeface="+mn-ea"/>
                          <a:cs typeface="+mn-cs"/>
                        </a:rPr>
                        <m:t>m</m:t>
                      </m:r>
                    </m:sub>
                  </m:sSub>
                </m:oMath>
              </a14:m>
              <a:r>
                <a:rPr lang="it-IT" sz="1100" i="0"/>
                <a:t> =</a:t>
              </a:r>
            </a:p>
          </xdr:txBody>
        </xdr:sp>
      </mc:Choice>
      <mc:Fallback xmlns="">
        <xdr:sp macro="" textlink="">
          <xdr:nvSpPr>
            <xdr:cNvPr id="148" name="CasellaDiTesto 147"/>
            <xdr:cNvSpPr txBox="1"/>
          </xdr:nvSpPr>
          <xdr:spPr>
            <a:xfrm>
              <a:off x="609600" y="22726650"/>
              <a:ext cx="2691058"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r>
                <a:rPr lang="it-IT" sz="1100" b="0" i="0">
                  <a:latin typeface="Cambria Math" panose="02040503050406030204" pitchFamily="18" charset="0"/>
                </a:rPr>
                <a:t>Z=L</a:t>
              </a:r>
              <a:r>
                <a:rPr lang="it-IT" sz="1100" b="0" i="0">
                  <a:latin typeface="Cambria Math" panose="02040503050406030204" pitchFamily="18" charset="0"/>
                  <a:ea typeface="Cambria Math" panose="02040503050406030204" pitchFamily="18" charset="0"/>
                </a:rPr>
                <a:t>  </a:t>
              </a:r>
              <a:r>
                <a:rPr lang="it-IT" sz="1100" b="0" i="0">
                  <a:solidFill>
                    <a:schemeClr val="tx1"/>
                  </a:solidFill>
                  <a:effectLst/>
                  <a:latin typeface="Cambria Math" panose="02040503050406030204" pitchFamily="18" charset="0"/>
                  <a:ea typeface="+mn-ea"/>
                  <a:cs typeface="+mn-cs"/>
                </a:rPr>
                <a:t>〖                             σ′〗_v4m=</a:t>
              </a:r>
              <a:r>
                <a:rPr lang="el-GR" sz="1100" b="0" i="0">
                  <a:solidFill>
                    <a:schemeClr val="tx1"/>
                  </a:solidFill>
                  <a:effectLst/>
                  <a:latin typeface="Cambria Math" panose="02040503050406030204" pitchFamily="18" charset="0"/>
                  <a:ea typeface="+mn-ea"/>
                  <a:cs typeface="+mn-cs"/>
                </a:rPr>
                <a:t>σ</a:t>
              </a:r>
              <a:r>
                <a:rPr lang="it-IT" sz="1100" b="0" i="0">
                  <a:solidFill>
                    <a:schemeClr val="tx1"/>
                  </a:solidFill>
                  <a:effectLst/>
                  <a:latin typeface="Cambria Math" panose="02040503050406030204" pitchFamily="18" charset="0"/>
                  <a:ea typeface="+mn-ea"/>
                  <a:cs typeface="+mn-cs"/>
                </a:rPr>
                <a:t>_v4m−"</a:t>
              </a:r>
              <a:r>
                <a:rPr lang="it-IT" sz="1100" i="0">
                  <a:solidFill>
                    <a:schemeClr val="tx1"/>
                  </a:solidFill>
                  <a:effectLst/>
                  <a:latin typeface="Cambria Math" panose="02040503050406030204" pitchFamily="18" charset="0"/>
                  <a:ea typeface="+mn-ea"/>
                  <a:cs typeface="+mn-cs"/>
                </a:rPr>
                <a:t> " </a:t>
              </a:r>
              <a:r>
                <a:rPr lang="it-IT" sz="1100" b="0" i="0">
                  <a:solidFill>
                    <a:schemeClr val="tx1"/>
                  </a:solidFill>
                  <a:effectLst/>
                  <a:latin typeface="Cambria Math" panose="02040503050406030204" pitchFamily="18" charset="0"/>
                  <a:ea typeface="+mn-ea"/>
                  <a:cs typeface="+mn-cs"/>
                </a:rPr>
                <a:t>u_4m</a:t>
              </a:r>
              <a:r>
                <a:rPr lang="it-IT" sz="1100" i="0"/>
                <a:t> =</a:t>
              </a:r>
            </a:p>
          </xdr:txBody>
        </xdr:sp>
      </mc:Fallback>
    </mc:AlternateContent>
    <xdr:clientData/>
  </xdr:oneCellAnchor>
  <xdr:oneCellAnchor>
    <xdr:from>
      <xdr:col>1</xdr:col>
      <xdr:colOff>0</xdr:colOff>
      <xdr:row>261</xdr:row>
      <xdr:rowOff>28575</xdr:rowOff>
    </xdr:from>
    <xdr:ext cx="2658292" cy="172227"/>
    <mc:AlternateContent xmlns:mc="http://schemas.openxmlformats.org/markup-compatibility/2006" xmlns:a14="http://schemas.microsoft.com/office/drawing/2010/main">
      <mc:Choice Requires="a14">
        <xdr:sp macro="" textlink="">
          <xdr:nvSpPr>
            <xdr:cNvPr id="149" name="CasellaDiTesto 148"/>
            <xdr:cNvSpPr txBox="1"/>
          </xdr:nvSpPr>
          <xdr:spPr>
            <a:xfrm>
              <a:off x="609600" y="22555200"/>
              <a:ext cx="2658292"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14:m>
                <m:oMath xmlns:m="http://schemas.openxmlformats.org/officeDocument/2006/math">
                  <m:r>
                    <m:rPr>
                      <m:sty m:val="p"/>
                    </m:rPr>
                    <a:rPr lang="it-IT" sz="1100" b="0" i="0">
                      <a:latin typeface="Cambria Math" panose="02040503050406030204" pitchFamily="18" charset="0"/>
                    </a:rPr>
                    <m:t>Z</m:t>
                  </m:r>
                  <m:r>
                    <a:rPr lang="it-IT" sz="1100" b="0" i="0">
                      <a:latin typeface="Cambria Math" panose="02040503050406030204" pitchFamily="18" charset="0"/>
                    </a:rPr>
                    <m:t>=</m:t>
                  </m:r>
                  <m:sSub>
                    <m:sSubPr>
                      <m:ctrlPr>
                        <a:rPr lang="it-IT" sz="1100" b="0" i="1">
                          <a:latin typeface="Cambria Math" panose="02040503050406030204" pitchFamily="18" charset="0"/>
                        </a:rPr>
                      </m:ctrlPr>
                    </m:sSubPr>
                    <m:e>
                      <m:r>
                        <m:rPr>
                          <m:sty m:val="p"/>
                        </m:rPr>
                        <a:rPr lang="it-IT" sz="1100" b="0" i="0">
                          <a:latin typeface="Cambria Math" panose="02040503050406030204" pitchFamily="18" charset="0"/>
                        </a:rPr>
                        <m:t>H</m:t>
                      </m:r>
                    </m:e>
                    <m:sub>
                      <m:r>
                        <m:rPr>
                          <m:sty m:val="p"/>
                        </m:rPr>
                        <a:rPr lang="it-IT" sz="1100" b="0" i="0">
                          <a:latin typeface="Cambria Math" panose="02040503050406030204" pitchFamily="18" charset="0"/>
                        </a:rPr>
                        <m:t>d</m:t>
                      </m:r>
                    </m:sub>
                  </m:sSub>
                  <m:r>
                    <a:rPr lang="it-IT" sz="1100" b="0" i="0">
                      <a:latin typeface="Cambria Math" panose="02040503050406030204" pitchFamily="18" charset="0"/>
                      <a:ea typeface="Cambria Math" panose="02040503050406030204" pitchFamily="18" charset="0"/>
                    </a:rPr>
                    <m:t>  </m:t>
                  </m:r>
                  <m:sSub>
                    <m:sSubPr>
                      <m:ctrlPr>
                        <a:rPr lang="it-IT" sz="1100" b="0" i="1">
                          <a:solidFill>
                            <a:schemeClr val="tx1"/>
                          </a:solidFill>
                          <a:effectLst/>
                          <a:latin typeface="Cambria Math" panose="02040503050406030204" pitchFamily="18" charset="0"/>
                          <a:ea typeface="+mn-ea"/>
                          <a:cs typeface="+mn-cs"/>
                        </a:rPr>
                      </m:ctrlPr>
                    </m:sSubPr>
                    <m:e>
                      <m:r>
                        <a:rPr lang="it-IT" sz="1100" b="0" i="0">
                          <a:solidFill>
                            <a:schemeClr val="tx1"/>
                          </a:solidFill>
                          <a:effectLst/>
                          <a:latin typeface="Cambria Math" panose="02040503050406030204" pitchFamily="18" charset="0"/>
                          <a:ea typeface="+mn-ea"/>
                          <a:cs typeface="+mn-cs"/>
                        </a:rPr>
                        <m:t>                         </m:t>
                      </m:r>
                      <m:r>
                        <m:rPr>
                          <m:sty m:val="p"/>
                        </m:rPr>
                        <a:rPr lang="it-IT" sz="1100" b="0" i="0">
                          <a:solidFill>
                            <a:schemeClr val="tx1"/>
                          </a:solidFill>
                          <a:effectLst/>
                          <a:latin typeface="Cambria Math" panose="02040503050406030204" pitchFamily="18" charset="0"/>
                          <a:ea typeface="+mn-ea"/>
                          <a:cs typeface="+mn-cs"/>
                        </a:rPr>
                        <m:t>σ</m:t>
                      </m:r>
                      <m:r>
                        <a:rPr lang="it-IT" sz="1100" b="0" i="0">
                          <a:solidFill>
                            <a:schemeClr val="tx1"/>
                          </a:solidFill>
                          <a:effectLst/>
                          <a:latin typeface="Cambria Math" panose="02040503050406030204" pitchFamily="18" charset="0"/>
                          <a:ea typeface="+mn-ea"/>
                          <a:cs typeface="+mn-cs"/>
                        </a:rPr>
                        <m:t>′</m:t>
                      </m:r>
                    </m:e>
                    <m:sub>
                      <m:r>
                        <m:rPr>
                          <m:sty m:val="p"/>
                        </m:rPr>
                        <a:rPr lang="it-IT" sz="1100" b="0" i="0">
                          <a:solidFill>
                            <a:schemeClr val="tx1"/>
                          </a:solidFill>
                          <a:effectLst/>
                          <a:latin typeface="Cambria Math" panose="02040503050406030204" pitchFamily="18" charset="0"/>
                          <a:ea typeface="+mn-ea"/>
                          <a:cs typeface="+mn-cs"/>
                        </a:rPr>
                        <m:t>v</m:t>
                      </m:r>
                      <m:r>
                        <a:rPr lang="it-IT" sz="1100" b="0" i="0">
                          <a:solidFill>
                            <a:schemeClr val="tx1"/>
                          </a:solidFill>
                          <a:effectLst/>
                          <a:latin typeface="Cambria Math" panose="02040503050406030204" pitchFamily="18" charset="0"/>
                          <a:ea typeface="+mn-ea"/>
                          <a:cs typeface="+mn-cs"/>
                        </a:rPr>
                        <m:t>3</m:t>
                      </m:r>
                      <m:r>
                        <m:rPr>
                          <m:sty m:val="p"/>
                        </m:rPr>
                        <a:rPr lang="it-IT" sz="1100" b="0" i="0">
                          <a:solidFill>
                            <a:schemeClr val="tx1"/>
                          </a:solidFill>
                          <a:effectLst/>
                          <a:latin typeface="Cambria Math" panose="02040503050406030204" pitchFamily="18" charset="0"/>
                          <a:ea typeface="+mn-ea"/>
                          <a:cs typeface="+mn-cs"/>
                        </a:rPr>
                        <m:t>m</m:t>
                      </m:r>
                    </m:sub>
                  </m:sSub>
                  <m:r>
                    <a:rPr lang="it-IT" sz="1100" b="0" i="0">
                      <a:solidFill>
                        <a:schemeClr val="tx1"/>
                      </a:solidFill>
                      <a:effectLst/>
                      <a:latin typeface="Cambria Math" panose="02040503050406030204" pitchFamily="18" charset="0"/>
                      <a:ea typeface="+mn-ea"/>
                      <a:cs typeface="+mn-cs"/>
                    </a:rPr>
                    <m:t>=</m:t>
                  </m:r>
                  <m:sSub>
                    <m:sSubPr>
                      <m:ctrlPr>
                        <a:rPr lang="it-IT" sz="1100" b="0" i="1">
                          <a:solidFill>
                            <a:schemeClr val="tx1"/>
                          </a:solidFill>
                          <a:effectLst/>
                          <a:latin typeface="Cambria Math" panose="02040503050406030204" pitchFamily="18" charset="0"/>
                          <a:ea typeface="+mn-ea"/>
                          <a:cs typeface="+mn-cs"/>
                        </a:rPr>
                      </m:ctrlPr>
                    </m:sSubPr>
                    <m:e>
                      <m:r>
                        <m:rPr>
                          <m:sty m:val="p"/>
                        </m:rPr>
                        <a:rPr lang="el-GR" sz="1100" b="0" i="1">
                          <a:solidFill>
                            <a:schemeClr val="tx1"/>
                          </a:solidFill>
                          <a:effectLst/>
                          <a:latin typeface="Cambria Math" panose="02040503050406030204" pitchFamily="18" charset="0"/>
                          <a:ea typeface="+mn-ea"/>
                          <a:cs typeface="+mn-cs"/>
                        </a:rPr>
                        <m:t>σ</m:t>
                      </m:r>
                    </m:e>
                    <m:sub>
                      <m:r>
                        <m:rPr>
                          <m:sty m:val="p"/>
                        </m:rPr>
                        <a:rPr lang="it-IT" sz="1100" b="0" i="0">
                          <a:solidFill>
                            <a:schemeClr val="tx1"/>
                          </a:solidFill>
                          <a:effectLst/>
                          <a:latin typeface="Cambria Math" panose="02040503050406030204" pitchFamily="18" charset="0"/>
                          <a:ea typeface="+mn-ea"/>
                          <a:cs typeface="+mn-cs"/>
                        </a:rPr>
                        <m:t>v</m:t>
                      </m:r>
                      <m:r>
                        <a:rPr lang="it-IT" sz="1100" b="0" i="0">
                          <a:solidFill>
                            <a:schemeClr val="tx1"/>
                          </a:solidFill>
                          <a:effectLst/>
                          <a:latin typeface="Cambria Math" panose="02040503050406030204" pitchFamily="18" charset="0"/>
                          <a:ea typeface="+mn-ea"/>
                          <a:cs typeface="+mn-cs"/>
                        </a:rPr>
                        <m:t>3</m:t>
                      </m:r>
                      <m:r>
                        <m:rPr>
                          <m:sty m:val="p"/>
                        </m:rPr>
                        <a:rPr lang="it-IT" sz="1100" b="0" i="0">
                          <a:solidFill>
                            <a:schemeClr val="tx1"/>
                          </a:solidFill>
                          <a:effectLst/>
                          <a:latin typeface="Cambria Math" panose="02040503050406030204" pitchFamily="18" charset="0"/>
                          <a:ea typeface="+mn-ea"/>
                          <a:cs typeface="+mn-cs"/>
                        </a:rPr>
                        <m:t>m</m:t>
                      </m:r>
                    </m:sub>
                  </m:sSub>
                  <m:r>
                    <a:rPr lang="it-IT" sz="1100" b="0" i="0">
                      <a:solidFill>
                        <a:schemeClr val="tx1"/>
                      </a:solidFill>
                      <a:effectLst/>
                      <a:latin typeface="Cambria Math" panose="02040503050406030204" pitchFamily="18" charset="0"/>
                      <a:ea typeface="+mn-ea"/>
                      <a:cs typeface="+mn-cs"/>
                    </a:rPr>
                    <m:t>−</m:t>
                  </m:r>
                  <m:r>
                    <m:rPr>
                      <m:nor/>
                    </m:rPr>
                    <a:rPr lang="it-IT" sz="1100" i="0">
                      <a:solidFill>
                        <a:schemeClr val="tx1"/>
                      </a:solidFill>
                      <a:effectLst/>
                      <a:latin typeface="+mn-lt"/>
                      <a:ea typeface="+mn-ea"/>
                      <a:cs typeface="+mn-cs"/>
                    </a:rPr>
                    <m:t> </m:t>
                  </m:r>
                  <m:sSub>
                    <m:sSubPr>
                      <m:ctrlPr>
                        <a:rPr lang="it-IT" sz="1100" i="1">
                          <a:solidFill>
                            <a:schemeClr val="tx1"/>
                          </a:solidFill>
                          <a:effectLst/>
                          <a:latin typeface="Cambria Math" panose="02040503050406030204" pitchFamily="18" charset="0"/>
                          <a:ea typeface="+mn-ea"/>
                          <a:cs typeface="+mn-cs"/>
                        </a:rPr>
                      </m:ctrlPr>
                    </m:sSubPr>
                    <m:e>
                      <m:r>
                        <m:rPr>
                          <m:sty m:val="p"/>
                        </m:rPr>
                        <a:rPr lang="it-IT" sz="1100" b="0" i="0">
                          <a:solidFill>
                            <a:schemeClr val="tx1"/>
                          </a:solidFill>
                          <a:effectLst/>
                          <a:latin typeface="Cambria Math" panose="02040503050406030204" pitchFamily="18" charset="0"/>
                          <a:ea typeface="+mn-ea"/>
                          <a:cs typeface="+mn-cs"/>
                        </a:rPr>
                        <m:t>u</m:t>
                      </m:r>
                    </m:e>
                    <m:sub>
                      <m:r>
                        <a:rPr lang="it-IT" sz="1100" b="0" i="0">
                          <a:solidFill>
                            <a:schemeClr val="tx1"/>
                          </a:solidFill>
                          <a:effectLst/>
                          <a:latin typeface="Cambria Math" panose="02040503050406030204" pitchFamily="18" charset="0"/>
                          <a:ea typeface="+mn-ea"/>
                          <a:cs typeface="+mn-cs"/>
                        </a:rPr>
                        <m:t>3</m:t>
                      </m:r>
                      <m:r>
                        <m:rPr>
                          <m:sty m:val="p"/>
                        </m:rPr>
                        <a:rPr lang="it-IT" sz="1100" b="0" i="0">
                          <a:solidFill>
                            <a:schemeClr val="tx1"/>
                          </a:solidFill>
                          <a:effectLst/>
                          <a:latin typeface="Cambria Math" panose="02040503050406030204" pitchFamily="18" charset="0"/>
                          <a:ea typeface="+mn-ea"/>
                          <a:cs typeface="+mn-cs"/>
                        </a:rPr>
                        <m:t>m</m:t>
                      </m:r>
                    </m:sub>
                  </m:sSub>
                </m:oMath>
              </a14:m>
              <a:r>
                <a:rPr lang="it-IT" sz="1100" i="0"/>
                <a:t> =</a:t>
              </a:r>
            </a:p>
          </xdr:txBody>
        </xdr:sp>
      </mc:Choice>
      <mc:Fallback xmlns="">
        <xdr:sp macro="" textlink="">
          <xdr:nvSpPr>
            <xdr:cNvPr id="149" name="CasellaDiTesto 148"/>
            <xdr:cNvSpPr txBox="1"/>
          </xdr:nvSpPr>
          <xdr:spPr>
            <a:xfrm>
              <a:off x="609600" y="22555200"/>
              <a:ext cx="2658292"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r>
                <a:rPr lang="it-IT" sz="1100" b="0" i="0">
                  <a:latin typeface="Cambria Math" panose="02040503050406030204" pitchFamily="18" charset="0"/>
                </a:rPr>
                <a:t>Z=H_d</a:t>
              </a:r>
              <a:r>
                <a:rPr lang="it-IT" sz="1100" b="0" i="0">
                  <a:latin typeface="Cambria Math" panose="02040503050406030204" pitchFamily="18" charset="0"/>
                  <a:ea typeface="Cambria Math" panose="02040503050406030204" pitchFamily="18" charset="0"/>
                </a:rPr>
                <a:t>   </a:t>
              </a:r>
              <a:r>
                <a:rPr lang="it-IT" sz="1100" b="0" i="0">
                  <a:solidFill>
                    <a:schemeClr val="tx1"/>
                  </a:solidFill>
                  <a:effectLst/>
                  <a:latin typeface="Cambria Math" panose="02040503050406030204" pitchFamily="18" charset="0"/>
                  <a:ea typeface="+mn-ea"/>
                  <a:cs typeface="+mn-cs"/>
                </a:rPr>
                <a:t>〖                         σ′〗_v3m=</a:t>
              </a:r>
              <a:r>
                <a:rPr lang="el-GR" sz="1100" b="0" i="0">
                  <a:solidFill>
                    <a:schemeClr val="tx1"/>
                  </a:solidFill>
                  <a:effectLst/>
                  <a:latin typeface="Cambria Math" panose="02040503050406030204" pitchFamily="18" charset="0"/>
                  <a:ea typeface="+mn-ea"/>
                  <a:cs typeface="+mn-cs"/>
                </a:rPr>
                <a:t>σ</a:t>
              </a:r>
              <a:r>
                <a:rPr lang="it-IT" sz="1100" b="0" i="0">
                  <a:solidFill>
                    <a:schemeClr val="tx1"/>
                  </a:solidFill>
                  <a:effectLst/>
                  <a:latin typeface="Cambria Math" panose="02040503050406030204" pitchFamily="18" charset="0"/>
                  <a:ea typeface="+mn-ea"/>
                  <a:cs typeface="+mn-cs"/>
                </a:rPr>
                <a:t>_v3m−"</a:t>
              </a:r>
              <a:r>
                <a:rPr lang="it-IT" sz="1100" i="0">
                  <a:solidFill>
                    <a:schemeClr val="tx1"/>
                  </a:solidFill>
                  <a:effectLst/>
                  <a:latin typeface="Cambria Math" panose="02040503050406030204" pitchFamily="18" charset="0"/>
                  <a:ea typeface="+mn-ea"/>
                  <a:cs typeface="+mn-cs"/>
                </a:rPr>
                <a:t> " </a:t>
              </a:r>
              <a:r>
                <a:rPr lang="it-IT" sz="1100" b="0" i="0">
                  <a:solidFill>
                    <a:schemeClr val="tx1"/>
                  </a:solidFill>
                  <a:effectLst/>
                  <a:latin typeface="Cambria Math" panose="02040503050406030204" pitchFamily="18" charset="0"/>
                  <a:ea typeface="+mn-ea"/>
                  <a:cs typeface="+mn-cs"/>
                </a:rPr>
                <a:t>u_3m</a:t>
              </a:r>
              <a:r>
                <a:rPr lang="it-IT" sz="1100" i="0"/>
                <a:t> =</a:t>
              </a:r>
            </a:p>
          </xdr:txBody>
        </xdr:sp>
      </mc:Fallback>
    </mc:AlternateContent>
    <xdr:clientData/>
  </xdr:oneCellAnchor>
  <xdr:oneCellAnchor>
    <xdr:from>
      <xdr:col>0</xdr:col>
      <xdr:colOff>590550</xdr:colOff>
      <xdr:row>266</xdr:row>
      <xdr:rowOff>9525</xdr:rowOff>
    </xdr:from>
    <xdr:ext cx="2645661" cy="172227"/>
    <mc:AlternateContent xmlns:mc="http://schemas.openxmlformats.org/markup-compatibility/2006" xmlns:a14="http://schemas.microsoft.com/office/drawing/2010/main">
      <mc:Choice Requires="a14">
        <xdr:sp macro="" textlink="">
          <xdr:nvSpPr>
            <xdr:cNvPr id="150" name="CasellaDiTesto 149"/>
            <xdr:cNvSpPr txBox="1"/>
          </xdr:nvSpPr>
          <xdr:spPr>
            <a:xfrm>
              <a:off x="590550" y="23488650"/>
              <a:ext cx="2645661"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14:m>
                <m:oMath xmlns:m="http://schemas.openxmlformats.org/officeDocument/2006/math">
                  <m:r>
                    <m:rPr>
                      <m:sty m:val="p"/>
                    </m:rPr>
                    <a:rPr lang="it-IT" sz="1100" b="0" i="0">
                      <a:latin typeface="Cambria Math" panose="02040503050406030204" pitchFamily="18" charset="0"/>
                    </a:rPr>
                    <m:t>Z</m:t>
                  </m:r>
                  <m:r>
                    <a:rPr lang="it-IT" sz="1100" b="0" i="0">
                      <a:latin typeface="Cambria Math" panose="02040503050406030204" pitchFamily="18" charset="0"/>
                    </a:rPr>
                    <m:t>=</m:t>
                  </m:r>
                  <m:r>
                    <m:rPr>
                      <m:sty m:val="p"/>
                    </m:rPr>
                    <a:rPr lang="it-IT" sz="1100" b="0" i="0">
                      <a:latin typeface="Cambria Math" panose="02040503050406030204" pitchFamily="18" charset="0"/>
                    </a:rPr>
                    <m:t>L</m:t>
                  </m:r>
                  <m:r>
                    <a:rPr lang="it-IT" sz="1100" b="0" i="0">
                      <a:latin typeface="Cambria Math" panose="02040503050406030204" pitchFamily="18" charset="0"/>
                      <a:ea typeface="Cambria Math" panose="02040503050406030204" pitchFamily="18" charset="0"/>
                    </a:rPr>
                    <m:t>  </m:t>
                  </m:r>
                  <m:sSub>
                    <m:sSubPr>
                      <m:ctrlPr>
                        <a:rPr lang="it-IT" sz="1100" b="0" i="1">
                          <a:solidFill>
                            <a:schemeClr val="tx1"/>
                          </a:solidFill>
                          <a:effectLst/>
                          <a:latin typeface="Cambria Math" panose="02040503050406030204" pitchFamily="18" charset="0"/>
                          <a:ea typeface="+mn-ea"/>
                          <a:cs typeface="+mn-cs"/>
                        </a:rPr>
                      </m:ctrlPr>
                    </m:sSubPr>
                    <m:e>
                      <m:r>
                        <a:rPr lang="it-IT" sz="1100" b="0" i="0">
                          <a:solidFill>
                            <a:schemeClr val="tx1"/>
                          </a:solidFill>
                          <a:effectLst/>
                          <a:latin typeface="Cambria Math" panose="02040503050406030204" pitchFamily="18" charset="0"/>
                          <a:ea typeface="+mn-ea"/>
                          <a:cs typeface="+mn-cs"/>
                        </a:rPr>
                        <m:t>                              </m:t>
                      </m:r>
                      <m:r>
                        <m:rPr>
                          <m:sty m:val="p"/>
                        </m:rPr>
                        <a:rPr lang="it-IT" sz="1100" b="0" i="0">
                          <a:solidFill>
                            <a:schemeClr val="tx1"/>
                          </a:solidFill>
                          <a:effectLst/>
                          <a:latin typeface="Cambria Math" panose="02040503050406030204" pitchFamily="18" charset="0"/>
                          <a:ea typeface="+mn-ea"/>
                          <a:cs typeface="+mn-cs"/>
                        </a:rPr>
                        <m:t>σ</m:t>
                      </m:r>
                      <m:r>
                        <a:rPr lang="it-IT" sz="1100" b="0" i="0">
                          <a:solidFill>
                            <a:schemeClr val="tx1"/>
                          </a:solidFill>
                          <a:effectLst/>
                          <a:latin typeface="Cambria Math" panose="02040503050406030204" pitchFamily="18" charset="0"/>
                          <a:ea typeface="+mn-ea"/>
                          <a:cs typeface="+mn-cs"/>
                        </a:rPr>
                        <m:t>′</m:t>
                      </m:r>
                    </m:e>
                    <m:sub>
                      <m:r>
                        <m:rPr>
                          <m:sty m:val="p"/>
                        </m:rPr>
                        <a:rPr lang="it-IT" sz="1100" b="0" i="0">
                          <a:solidFill>
                            <a:schemeClr val="tx1"/>
                          </a:solidFill>
                          <a:effectLst/>
                          <a:latin typeface="Cambria Math" panose="02040503050406030204" pitchFamily="18" charset="0"/>
                          <a:ea typeface="+mn-ea"/>
                          <a:cs typeface="+mn-cs"/>
                        </a:rPr>
                        <m:t>v</m:t>
                      </m:r>
                      <m:r>
                        <a:rPr lang="it-IT" sz="1100" b="0" i="0">
                          <a:solidFill>
                            <a:schemeClr val="tx1"/>
                          </a:solidFill>
                          <a:effectLst/>
                          <a:latin typeface="Cambria Math" panose="02040503050406030204" pitchFamily="18" charset="0"/>
                          <a:ea typeface="+mn-ea"/>
                          <a:cs typeface="+mn-cs"/>
                        </a:rPr>
                        <m:t>4</m:t>
                      </m:r>
                      <m:r>
                        <m:rPr>
                          <m:sty m:val="p"/>
                        </m:rPr>
                        <a:rPr lang="it-IT" sz="1100" b="0" i="0">
                          <a:solidFill>
                            <a:schemeClr val="tx1"/>
                          </a:solidFill>
                          <a:effectLst/>
                          <a:latin typeface="Cambria Math" panose="02040503050406030204" pitchFamily="18" charset="0"/>
                          <a:ea typeface="+mn-ea"/>
                          <a:cs typeface="+mn-cs"/>
                        </a:rPr>
                        <m:t>v</m:t>
                      </m:r>
                    </m:sub>
                  </m:sSub>
                  <m:r>
                    <a:rPr lang="it-IT" sz="1100" b="0" i="0">
                      <a:solidFill>
                        <a:schemeClr val="tx1"/>
                      </a:solidFill>
                      <a:effectLst/>
                      <a:latin typeface="Cambria Math" panose="02040503050406030204" pitchFamily="18" charset="0"/>
                      <a:ea typeface="+mn-ea"/>
                      <a:cs typeface="+mn-cs"/>
                    </a:rPr>
                    <m:t>=</m:t>
                  </m:r>
                  <m:sSub>
                    <m:sSubPr>
                      <m:ctrlPr>
                        <a:rPr lang="it-IT" sz="1100" b="0" i="1">
                          <a:solidFill>
                            <a:schemeClr val="tx1"/>
                          </a:solidFill>
                          <a:effectLst/>
                          <a:latin typeface="Cambria Math" panose="02040503050406030204" pitchFamily="18" charset="0"/>
                          <a:ea typeface="+mn-ea"/>
                          <a:cs typeface="+mn-cs"/>
                        </a:rPr>
                      </m:ctrlPr>
                    </m:sSubPr>
                    <m:e>
                      <m:r>
                        <m:rPr>
                          <m:sty m:val="p"/>
                        </m:rPr>
                        <a:rPr lang="el-GR" sz="1100" b="0" i="1">
                          <a:solidFill>
                            <a:schemeClr val="tx1"/>
                          </a:solidFill>
                          <a:effectLst/>
                          <a:latin typeface="Cambria Math" panose="02040503050406030204" pitchFamily="18" charset="0"/>
                          <a:ea typeface="+mn-ea"/>
                          <a:cs typeface="+mn-cs"/>
                        </a:rPr>
                        <m:t>σ</m:t>
                      </m:r>
                    </m:e>
                    <m:sub>
                      <m:r>
                        <m:rPr>
                          <m:sty m:val="p"/>
                        </m:rPr>
                        <a:rPr lang="it-IT" sz="1100" b="0" i="0">
                          <a:solidFill>
                            <a:schemeClr val="tx1"/>
                          </a:solidFill>
                          <a:effectLst/>
                          <a:latin typeface="Cambria Math" panose="02040503050406030204" pitchFamily="18" charset="0"/>
                          <a:ea typeface="+mn-ea"/>
                          <a:cs typeface="+mn-cs"/>
                        </a:rPr>
                        <m:t>v</m:t>
                      </m:r>
                      <m:r>
                        <a:rPr lang="it-IT" sz="1100" b="0" i="0">
                          <a:solidFill>
                            <a:schemeClr val="tx1"/>
                          </a:solidFill>
                          <a:effectLst/>
                          <a:latin typeface="Cambria Math" panose="02040503050406030204" pitchFamily="18" charset="0"/>
                          <a:ea typeface="+mn-ea"/>
                          <a:cs typeface="+mn-cs"/>
                        </a:rPr>
                        <m:t>4</m:t>
                      </m:r>
                      <m:r>
                        <m:rPr>
                          <m:sty m:val="p"/>
                        </m:rPr>
                        <a:rPr lang="it-IT" sz="1100" b="0" i="0">
                          <a:solidFill>
                            <a:schemeClr val="tx1"/>
                          </a:solidFill>
                          <a:effectLst/>
                          <a:latin typeface="Cambria Math" panose="02040503050406030204" pitchFamily="18" charset="0"/>
                          <a:ea typeface="+mn-ea"/>
                          <a:cs typeface="+mn-cs"/>
                        </a:rPr>
                        <m:t>v</m:t>
                      </m:r>
                    </m:sub>
                  </m:sSub>
                  <m:r>
                    <a:rPr lang="it-IT" sz="1100" b="0" i="0">
                      <a:solidFill>
                        <a:schemeClr val="tx1"/>
                      </a:solidFill>
                      <a:effectLst/>
                      <a:latin typeface="Cambria Math" panose="02040503050406030204" pitchFamily="18" charset="0"/>
                      <a:ea typeface="+mn-ea"/>
                      <a:cs typeface="+mn-cs"/>
                    </a:rPr>
                    <m:t>−</m:t>
                  </m:r>
                  <m:r>
                    <m:rPr>
                      <m:nor/>
                    </m:rPr>
                    <a:rPr lang="it-IT" sz="1100" i="0">
                      <a:solidFill>
                        <a:schemeClr val="tx1"/>
                      </a:solidFill>
                      <a:effectLst/>
                      <a:latin typeface="+mn-lt"/>
                      <a:ea typeface="+mn-ea"/>
                      <a:cs typeface="+mn-cs"/>
                    </a:rPr>
                    <m:t> </m:t>
                  </m:r>
                  <m:sSub>
                    <m:sSubPr>
                      <m:ctrlPr>
                        <a:rPr lang="it-IT" sz="1100" i="1">
                          <a:solidFill>
                            <a:schemeClr val="tx1"/>
                          </a:solidFill>
                          <a:effectLst/>
                          <a:latin typeface="Cambria Math" panose="02040503050406030204" pitchFamily="18" charset="0"/>
                          <a:ea typeface="+mn-ea"/>
                          <a:cs typeface="+mn-cs"/>
                        </a:rPr>
                      </m:ctrlPr>
                    </m:sSubPr>
                    <m:e>
                      <m:r>
                        <m:rPr>
                          <m:sty m:val="p"/>
                        </m:rPr>
                        <a:rPr lang="it-IT" sz="1100" b="0" i="0">
                          <a:solidFill>
                            <a:schemeClr val="tx1"/>
                          </a:solidFill>
                          <a:effectLst/>
                          <a:latin typeface="Cambria Math" panose="02040503050406030204" pitchFamily="18" charset="0"/>
                          <a:ea typeface="+mn-ea"/>
                          <a:cs typeface="+mn-cs"/>
                        </a:rPr>
                        <m:t>u</m:t>
                      </m:r>
                    </m:e>
                    <m:sub>
                      <m:r>
                        <a:rPr lang="it-IT" sz="1100" b="0" i="0">
                          <a:solidFill>
                            <a:schemeClr val="tx1"/>
                          </a:solidFill>
                          <a:effectLst/>
                          <a:latin typeface="Cambria Math" panose="02040503050406030204" pitchFamily="18" charset="0"/>
                          <a:ea typeface="+mn-ea"/>
                          <a:cs typeface="+mn-cs"/>
                        </a:rPr>
                        <m:t>4</m:t>
                      </m:r>
                      <m:r>
                        <m:rPr>
                          <m:sty m:val="p"/>
                        </m:rPr>
                        <a:rPr lang="it-IT" sz="1100" b="0" i="0">
                          <a:solidFill>
                            <a:schemeClr val="tx1"/>
                          </a:solidFill>
                          <a:effectLst/>
                          <a:latin typeface="Cambria Math" panose="02040503050406030204" pitchFamily="18" charset="0"/>
                          <a:ea typeface="+mn-ea"/>
                          <a:cs typeface="+mn-cs"/>
                        </a:rPr>
                        <m:t>v</m:t>
                      </m:r>
                    </m:sub>
                  </m:sSub>
                </m:oMath>
              </a14:m>
              <a:r>
                <a:rPr lang="it-IT" sz="1100" i="0"/>
                <a:t> = </a:t>
              </a:r>
            </a:p>
          </xdr:txBody>
        </xdr:sp>
      </mc:Choice>
      <mc:Fallback xmlns="">
        <xdr:sp macro="" textlink="">
          <xdr:nvSpPr>
            <xdr:cNvPr id="150" name="CasellaDiTesto 149"/>
            <xdr:cNvSpPr txBox="1"/>
          </xdr:nvSpPr>
          <xdr:spPr>
            <a:xfrm>
              <a:off x="590550" y="23488650"/>
              <a:ext cx="2645661"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r>
                <a:rPr lang="it-IT" sz="1100" b="0" i="0">
                  <a:latin typeface="Cambria Math" panose="02040503050406030204" pitchFamily="18" charset="0"/>
                </a:rPr>
                <a:t>Z=L</a:t>
              </a:r>
              <a:r>
                <a:rPr lang="it-IT" sz="1100" b="0" i="0">
                  <a:latin typeface="Cambria Math" panose="02040503050406030204" pitchFamily="18" charset="0"/>
                  <a:ea typeface="Cambria Math" panose="02040503050406030204" pitchFamily="18" charset="0"/>
                </a:rPr>
                <a:t>  </a:t>
              </a:r>
              <a:r>
                <a:rPr lang="it-IT" sz="1100" b="0" i="0">
                  <a:solidFill>
                    <a:schemeClr val="tx1"/>
                  </a:solidFill>
                  <a:effectLst/>
                  <a:latin typeface="Cambria Math" panose="02040503050406030204" pitchFamily="18" charset="0"/>
                  <a:ea typeface="+mn-ea"/>
                  <a:cs typeface="+mn-cs"/>
                </a:rPr>
                <a:t>〖                              σ′〗_v4v=</a:t>
              </a:r>
              <a:r>
                <a:rPr lang="el-GR" sz="1100" b="0" i="0">
                  <a:solidFill>
                    <a:schemeClr val="tx1"/>
                  </a:solidFill>
                  <a:effectLst/>
                  <a:latin typeface="Cambria Math" panose="02040503050406030204" pitchFamily="18" charset="0"/>
                  <a:ea typeface="+mn-ea"/>
                  <a:cs typeface="+mn-cs"/>
                </a:rPr>
                <a:t>σ</a:t>
              </a:r>
              <a:r>
                <a:rPr lang="it-IT" sz="1100" b="0" i="0">
                  <a:solidFill>
                    <a:schemeClr val="tx1"/>
                  </a:solidFill>
                  <a:effectLst/>
                  <a:latin typeface="Cambria Math" panose="02040503050406030204" pitchFamily="18" charset="0"/>
                  <a:ea typeface="+mn-ea"/>
                  <a:cs typeface="+mn-cs"/>
                </a:rPr>
                <a:t>_v4v−"</a:t>
              </a:r>
              <a:r>
                <a:rPr lang="it-IT" sz="1100" i="0">
                  <a:solidFill>
                    <a:schemeClr val="tx1"/>
                  </a:solidFill>
                  <a:effectLst/>
                  <a:latin typeface="Cambria Math" panose="02040503050406030204" pitchFamily="18" charset="0"/>
                  <a:ea typeface="+mn-ea"/>
                  <a:cs typeface="+mn-cs"/>
                </a:rPr>
                <a:t> " </a:t>
              </a:r>
              <a:r>
                <a:rPr lang="it-IT" sz="1100" b="0" i="0">
                  <a:solidFill>
                    <a:schemeClr val="tx1"/>
                  </a:solidFill>
                  <a:effectLst/>
                  <a:latin typeface="Cambria Math" panose="02040503050406030204" pitchFamily="18" charset="0"/>
                  <a:ea typeface="+mn-ea"/>
                  <a:cs typeface="+mn-cs"/>
                </a:rPr>
                <a:t>u_4v</a:t>
              </a:r>
              <a:r>
                <a:rPr lang="it-IT" sz="1100" i="0"/>
                <a:t> = </a:t>
              </a:r>
            </a:p>
          </xdr:txBody>
        </xdr:sp>
      </mc:Fallback>
    </mc:AlternateContent>
    <xdr:clientData/>
  </xdr:oneCellAnchor>
  <xdr:oneCellAnchor>
    <xdr:from>
      <xdr:col>0</xdr:col>
      <xdr:colOff>600075</xdr:colOff>
      <xdr:row>265</xdr:row>
      <xdr:rowOff>28575</xdr:rowOff>
    </xdr:from>
    <xdr:ext cx="1978747" cy="172227"/>
    <mc:AlternateContent xmlns:mc="http://schemas.openxmlformats.org/markup-compatibility/2006" xmlns:a14="http://schemas.microsoft.com/office/drawing/2010/main">
      <mc:Choice Requires="a14">
        <xdr:sp macro="" textlink="">
          <xdr:nvSpPr>
            <xdr:cNvPr id="151" name="CasellaDiTesto 150"/>
            <xdr:cNvSpPr txBox="1"/>
          </xdr:nvSpPr>
          <xdr:spPr>
            <a:xfrm>
              <a:off x="600075" y="23317200"/>
              <a:ext cx="1978747"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14:m>
                <m:oMath xmlns:m="http://schemas.openxmlformats.org/officeDocument/2006/math">
                  <m:r>
                    <m:rPr>
                      <m:sty m:val="p"/>
                    </m:rPr>
                    <a:rPr lang="it-IT" sz="1100" b="0" i="0">
                      <a:latin typeface="Cambria Math" panose="02040503050406030204" pitchFamily="18" charset="0"/>
                    </a:rPr>
                    <m:t>Z</m:t>
                  </m:r>
                  <m:r>
                    <a:rPr lang="it-IT" sz="1100" b="0" i="0">
                      <a:latin typeface="Cambria Math" panose="02040503050406030204" pitchFamily="18" charset="0"/>
                    </a:rPr>
                    <m:t>=</m:t>
                  </m:r>
                  <m:sSub>
                    <m:sSubPr>
                      <m:ctrlPr>
                        <a:rPr lang="it-IT" sz="1100" b="0" i="1">
                          <a:latin typeface="Cambria Math" panose="02040503050406030204" pitchFamily="18" charset="0"/>
                        </a:rPr>
                      </m:ctrlPr>
                    </m:sSubPr>
                    <m:e>
                      <m:r>
                        <m:rPr>
                          <m:sty m:val="p"/>
                        </m:rPr>
                        <a:rPr lang="it-IT" sz="1100" b="0" i="0">
                          <a:latin typeface="Cambria Math" panose="02040503050406030204" pitchFamily="18" charset="0"/>
                        </a:rPr>
                        <m:t>H</m:t>
                      </m:r>
                    </m:e>
                    <m:sub>
                      <m:r>
                        <m:rPr>
                          <m:sty m:val="p"/>
                        </m:rPr>
                        <a:rPr lang="it-IT" sz="1100" b="0" i="0">
                          <a:latin typeface="Cambria Math" panose="02040503050406030204" pitchFamily="18" charset="0"/>
                        </a:rPr>
                        <m:t>d</m:t>
                      </m:r>
                    </m:sub>
                  </m:sSub>
                  <m:r>
                    <a:rPr lang="it-IT" sz="1100" b="0" i="0">
                      <a:latin typeface="Cambria Math" panose="02040503050406030204" pitchFamily="18" charset="0"/>
                      <a:ea typeface="Cambria Math" panose="02040503050406030204" pitchFamily="18" charset="0"/>
                    </a:rPr>
                    <m:t>  </m:t>
                  </m:r>
                  <m:sSub>
                    <m:sSubPr>
                      <m:ctrlPr>
                        <a:rPr lang="it-IT" sz="1100" b="0" i="1">
                          <a:solidFill>
                            <a:schemeClr val="tx1"/>
                          </a:solidFill>
                          <a:effectLst/>
                          <a:latin typeface="Cambria Math" panose="02040503050406030204" pitchFamily="18" charset="0"/>
                          <a:ea typeface="+mn-ea"/>
                          <a:cs typeface="+mn-cs"/>
                        </a:rPr>
                      </m:ctrlPr>
                    </m:sSubPr>
                    <m:e>
                      <m:r>
                        <a:rPr lang="it-IT" sz="1100" b="0" i="0">
                          <a:solidFill>
                            <a:schemeClr val="tx1"/>
                          </a:solidFill>
                          <a:effectLst/>
                          <a:latin typeface="Cambria Math" panose="02040503050406030204" pitchFamily="18" charset="0"/>
                          <a:ea typeface="+mn-ea"/>
                          <a:cs typeface="+mn-cs"/>
                        </a:rPr>
                        <m:t>                          </m:t>
                      </m:r>
                      <m:r>
                        <m:rPr>
                          <m:sty m:val="p"/>
                        </m:rPr>
                        <a:rPr lang="it-IT" sz="1100" b="0" i="0">
                          <a:solidFill>
                            <a:schemeClr val="tx1"/>
                          </a:solidFill>
                          <a:effectLst/>
                          <a:latin typeface="Cambria Math" panose="02040503050406030204" pitchFamily="18" charset="0"/>
                          <a:ea typeface="+mn-ea"/>
                          <a:cs typeface="+mn-cs"/>
                        </a:rPr>
                        <m:t>σ</m:t>
                      </m:r>
                      <m:r>
                        <a:rPr lang="it-IT" sz="1100" b="0" i="0">
                          <a:solidFill>
                            <a:schemeClr val="tx1"/>
                          </a:solidFill>
                          <a:effectLst/>
                          <a:latin typeface="Cambria Math" panose="02040503050406030204" pitchFamily="18" charset="0"/>
                          <a:ea typeface="+mn-ea"/>
                          <a:cs typeface="+mn-cs"/>
                        </a:rPr>
                        <m:t>′</m:t>
                      </m:r>
                    </m:e>
                    <m:sub>
                      <m:r>
                        <m:rPr>
                          <m:sty m:val="p"/>
                        </m:rPr>
                        <a:rPr lang="it-IT" sz="1100" b="0" i="0">
                          <a:solidFill>
                            <a:schemeClr val="tx1"/>
                          </a:solidFill>
                          <a:effectLst/>
                          <a:latin typeface="Cambria Math" panose="02040503050406030204" pitchFamily="18" charset="0"/>
                          <a:ea typeface="+mn-ea"/>
                          <a:cs typeface="+mn-cs"/>
                        </a:rPr>
                        <m:t>v</m:t>
                      </m:r>
                      <m:r>
                        <a:rPr lang="it-IT" sz="1100" b="0" i="0">
                          <a:solidFill>
                            <a:schemeClr val="tx1"/>
                          </a:solidFill>
                          <a:effectLst/>
                          <a:latin typeface="Cambria Math" panose="02040503050406030204" pitchFamily="18" charset="0"/>
                          <a:ea typeface="+mn-ea"/>
                          <a:cs typeface="+mn-cs"/>
                        </a:rPr>
                        <m:t>3</m:t>
                      </m:r>
                      <m:r>
                        <m:rPr>
                          <m:sty m:val="p"/>
                        </m:rPr>
                        <a:rPr lang="it-IT" sz="1100" b="0" i="0">
                          <a:solidFill>
                            <a:schemeClr val="tx1"/>
                          </a:solidFill>
                          <a:effectLst/>
                          <a:latin typeface="Cambria Math" panose="02040503050406030204" pitchFamily="18" charset="0"/>
                          <a:ea typeface="+mn-ea"/>
                          <a:cs typeface="+mn-cs"/>
                        </a:rPr>
                        <m:t>v</m:t>
                      </m:r>
                    </m:sub>
                  </m:sSub>
                  <m:r>
                    <a:rPr lang="it-IT" sz="1100" b="0" i="0">
                      <a:solidFill>
                        <a:schemeClr val="tx1"/>
                      </a:solidFill>
                      <a:effectLst/>
                      <a:latin typeface="Cambria Math" panose="02040503050406030204" pitchFamily="18" charset="0"/>
                      <a:ea typeface="+mn-ea"/>
                      <a:cs typeface="+mn-cs"/>
                    </a:rPr>
                    <m:t>=</m:t>
                  </m:r>
                </m:oMath>
              </a14:m>
              <a:r>
                <a:rPr lang="it-IT" sz="1100" i="0"/>
                <a:t> 0 = </a:t>
              </a:r>
            </a:p>
          </xdr:txBody>
        </xdr:sp>
      </mc:Choice>
      <mc:Fallback xmlns="">
        <xdr:sp macro="" textlink="">
          <xdr:nvSpPr>
            <xdr:cNvPr id="151" name="CasellaDiTesto 150"/>
            <xdr:cNvSpPr txBox="1"/>
          </xdr:nvSpPr>
          <xdr:spPr>
            <a:xfrm>
              <a:off x="600075" y="23317200"/>
              <a:ext cx="1978747"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r>
                <a:rPr lang="it-IT" sz="1100" b="0" i="0">
                  <a:latin typeface="Cambria Math" panose="02040503050406030204" pitchFamily="18" charset="0"/>
                </a:rPr>
                <a:t>Z=H_d</a:t>
              </a:r>
              <a:r>
                <a:rPr lang="it-IT" sz="1100" b="0" i="0">
                  <a:latin typeface="Cambria Math" panose="02040503050406030204" pitchFamily="18" charset="0"/>
                  <a:ea typeface="Cambria Math" panose="02040503050406030204" pitchFamily="18" charset="0"/>
                </a:rPr>
                <a:t>   </a:t>
              </a:r>
              <a:r>
                <a:rPr lang="it-IT" sz="1100" b="0" i="0">
                  <a:solidFill>
                    <a:schemeClr val="tx1"/>
                  </a:solidFill>
                  <a:effectLst/>
                  <a:latin typeface="Cambria Math" panose="02040503050406030204" pitchFamily="18" charset="0"/>
                  <a:ea typeface="+mn-ea"/>
                  <a:cs typeface="+mn-cs"/>
                </a:rPr>
                <a:t>〖                          σ′〗_v3v=</a:t>
              </a:r>
              <a:r>
                <a:rPr lang="it-IT" sz="1100" i="0"/>
                <a:t> 0 = </a:t>
              </a:r>
            </a:p>
          </xdr:txBody>
        </xdr:sp>
      </mc:Fallback>
    </mc:AlternateContent>
    <xdr:clientData/>
  </xdr:oneCellAnchor>
</xdr:wsDr>
</file>

<file path=xl/drawings/drawing6.xml><?xml version="1.0" encoding="utf-8"?>
<xdr:wsDr xmlns:xdr="http://schemas.openxmlformats.org/drawingml/2006/spreadsheetDrawing" xmlns:a="http://schemas.openxmlformats.org/drawingml/2006/main">
  <xdr:twoCellAnchor>
    <xdr:from>
      <xdr:col>0</xdr:col>
      <xdr:colOff>247650</xdr:colOff>
      <xdr:row>0</xdr:row>
      <xdr:rowOff>85725</xdr:rowOff>
    </xdr:from>
    <xdr:to>
      <xdr:col>6</xdr:col>
      <xdr:colOff>171450</xdr:colOff>
      <xdr:row>17</xdr:row>
      <xdr:rowOff>0</xdr:rowOff>
    </xdr:to>
    <xdr:grpSp>
      <xdr:nvGrpSpPr>
        <xdr:cNvPr id="10243" name="Gruppo 10242"/>
        <xdr:cNvGrpSpPr/>
      </xdr:nvGrpSpPr>
      <xdr:grpSpPr>
        <a:xfrm>
          <a:off x="247650" y="85725"/>
          <a:ext cx="3695700" cy="3152775"/>
          <a:chOff x="781050" y="904875"/>
          <a:chExt cx="3581400" cy="3152775"/>
        </a:xfrm>
      </xdr:grpSpPr>
      <xdr:grpSp>
        <xdr:nvGrpSpPr>
          <xdr:cNvPr id="55" name="Gruppo 54"/>
          <xdr:cNvGrpSpPr/>
        </xdr:nvGrpSpPr>
        <xdr:grpSpPr>
          <a:xfrm>
            <a:off x="781050" y="904875"/>
            <a:ext cx="3581400" cy="3152775"/>
            <a:chOff x="790575" y="876300"/>
            <a:chExt cx="3581400" cy="3152775"/>
          </a:xfrm>
        </xdr:grpSpPr>
        <xdr:sp macro="" textlink="">
          <xdr:nvSpPr>
            <xdr:cNvPr id="3" name="Rectangle 2"/>
            <xdr:cNvSpPr>
              <a:spLocks noChangeArrowheads="1"/>
            </xdr:cNvSpPr>
          </xdr:nvSpPr>
          <xdr:spPr bwMode="auto">
            <a:xfrm>
              <a:off x="1707682" y="3219450"/>
              <a:ext cx="1262557" cy="190500"/>
            </a:xfrm>
            <a:prstGeom prst="rect">
              <a:avLst/>
            </a:prstGeom>
            <a:solidFill>
              <a:schemeClr val="bg1">
                <a:lumMod val="65000"/>
              </a:schemeClr>
            </a:solidFill>
            <a:ln w="9525">
              <a:solidFill>
                <a:schemeClr val="tx1"/>
              </a:solidFill>
              <a:miter lim="800000"/>
              <a:headEnd/>
              <a:tailEnd/>
            </a:ln>
          </xdr:spPr>
        </xdr:sp>
        <xdr:sp macro="" textlink="">
          <xdr:nvSpPr>
            <xdr:cNvPr id="4" name="Rectangle 3"/>
            <xdr:cNvSpPr>
              <a:spLocks noChangeArrowheads="1"/>
            </xdr:cNvSpPr>
          </xdr:nvSpPr>
          <xdr:spPr bwMode="auto">
            <a:xfrm>
              <a:off x="2035331" y="1504950"/>
              <a:ext cx="139180" cy="1714500"/>
            </a:xfrm>
            <a:prstGeom prst="rect">
              <a:avLst/>
            </a:prstGeom>
            <a:solidFill>
              <a:schemeClr val="bg1">
                <a:lumMod val="75000"/>
              </a:schemeClr>
            </a:solidFill>
            <a:ln w="9525">
              <a:solidFill>
                <a:schemeClr val="tx1"/>
              </a:solidFill>
              <a:miter lim="800000"/>
              <a:headEnd/>
              <a:tailEnd/>
            </a:ln>
          </xdr:spPr>
        </xdr:sp>
        <xdr:sp macro="" textlink="">
          <xdr:nvSpPr>
            <xdr:cNvPr id="5" name="AutoShape 4"/>
            <xdr:cNvSpPr>
              <a:spLocks noChangeArrowheads="1"/>
            </xdr:cNvSpPr>
          </xdr:nvSpPr>
          <xdr:spPr bwMode="auto">
            <a:xfrm flipH="1">
              <a:off x="1936334" y="1514475"/>
              <a:ext cx="99414" cy="1704975"/>
            </a:xfrm>
            <a:prstGeom prst="rtTriangle">
              <a:avLst/>
            </a:prstGeom>
            <a:solidFill>
              <a:schemeClr val="bg1">
                <a:lumMod val="75000"/>
              </a:schemeClr>
            </a:solidFill>
            <a:ln w="9525">
              <a:solidFill>
                <a:sysClr val="windowText" lastClr="000000"/>
              </a:solidFill>
              <a:miter lim="800000"/>
              <a:headEnd/>
              <a:tailEnd/>
            </a:ln>
          </xdr:spPr>
        </xdr:sp>
        <xdr:sp macro="" textlink="">
          <xdr:nvSpPr>
            <xdr:cNvPr id="6" name="Line 5"/>
            <xdr:cNvSpPr>
              <a:spLocks noChangeShapeType="1"/>
            </xdr:cNvSpPr>
          </xdr:nvSpPr>
          <xdr:spPr bwMode="auto">
            <a:xfrm flipV="1">
              <a:off x="2164986" y="1123950"/>
              <a:ext cx="1451443" cy="390525"/>
            </a:xfrm>
            <a:prstGeom prst="line">
              <a:avLst/>
            </a:prstGeom>
            <a:solidFill>
              <a:sysClr val="window" lastClr="FFFFFF"/>
            </a:solidFill>
            <a:ln w="9525">
              <a:solidFill>
                <a:srgbClr xmlns:mc="http://schemas.openxmlformats.org/markup-compatibility/2006" xmlns:a14="http://schemas.microsoft.com/office/drawing/2010/main" val="000000" mc:Ignorable="a14" a14:legacySpreadsheetColorIndex="64"/>
              </a:solidFill>
              <a:round/>
              <a:headEnd/>
              <a:tailEnd/>
            </a:ln>
            <a:extLst/>
          </xdr:spPr>
        </xdr:sp>
        <xdr:sp macro="" textlink="">
          <xdr:nvSpPr>
            <xdr:cNvPr id="7" name="Line 6"/>
            <xdr:cNvSpPr>
              <a:spLocks noChangeShapeType="1"/>
            </xdr:cNvSpPr>
          </xdr:nvSpPr>
          <xdr:spPr bwMode="auto">
            <a:xfrm>
              <a:off x="2164986" y="1514475"/>
              <a:ext cx="805253" cy="0"/>
            </a:xfrm>
            <a:prstGeom prst="line">
              <a:avLst/>
            </a:prstGeom>
            <a:solidFill>
              <a:sysClr val="window" lastClr="FFFFFF"/>
            </a:solidFill>
            <a:ln w="9525">
              <a:solidFill>
                <a:srgbClr xmlns:mc="http://schemas.openxmlformats.org/markup-compatibility/2006" xmlns:a14="http://schemas.microsoft.com/office/drawing/2010/main" val="000000" mc:Ignorable="a14" a14:legacySpreadsheetColorIndex="64"/>
              </a:solidFill>
              <a:round/>
              <a:headEnd/>
              <a:tailEnd/>
            </a:ln>
            <a:extLst/>
          </xdr:spPr>
        </xdr:sp>
        <xdr:sp macro="" textlink="">
          <xdr:nvSpPr>
            <xdr:cNvPr id="8" name="Line 7"/>
            <xdr:cNvSpPr>
              <a:spLocks noChangeShapeType="1"/>
            </xdr:cNvSpPr>
          </xdr:nvSpPr>
          <xdr:spPr bwMode="auto">
            <a:xfrm flipH="1">
              <a:off x="2433403" y="1438275"/>
              <a:ext cx="9941" cy="76200"/>
            </a:xfrm>
            <a:prstGeom prst="line">
              <a:avLst/>
            </a:prstGeom>
            <a:solidFill>
              <a:sysClr val="window" lastClr="FFFFFF"/>
            </a:solidFill>
            <a:ln w="9525">
              <a:solidFill>
                <a:srgbClr xmlns:mc="http://schemas.openxmlformats.org/markup-compatibility/2006" xmlns:a14="http://schemas.microsoft.com/office/drawing/2010/main" val="000000" mc:Ignorable="a14" a14:legacySpreadsheetColorIndex="64"/>
              </a:solidFill>
              <a:round/>
              <a:headEnd/>
              <a:tailEnd/>
            </a:ln>
            <a:extLst/>
          </xdr:spPr>
        </xdr:sp>
        <xdr:sp macro="" textlink="">
          <xdr:nvSpPr>
            <xdr:cNvPr id="9" name="Text Box 8"/>
            <xdr:cNvSpPr txBox="1">
              <a:spLocks noChangeArrowheads="1"/>
            </xdr:cNvSpPr>
          </xdr:nvSpPr>
          <xdr:spPr bwMode="auto">
            <a:xfrm>
              <a:off x="2542759" y="1419225"/>
              <a:ext cx="566659" cy="304800"/>
            </a:xfrm>
            <a:prstGeom prst="rect">
              <a:avLst/>
            </a:prstGeom>
            <a:solidFill>
              <a:sysClr val="window" lastClr="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it-IT" sz="1000" b="0" i="0" u="none" strike="noStrike" baseline="0">
                  <a:solidFill>
                    <a:srgbClr val="000000"/>
                  </a:solidFill>
                  <a:latin typeface="Symbol"/>
                </a:rPr>
                <a:t>b</a:t>
              </a:r>
              <a:r>
                <a:rPr lang="it-IT" sz="1000" b="0" i="0" u="none" strike="noStrike" baseline="0">
                  <a:solidFill>
                    <a:srgbClr val="000000"/>
                  </a:solidFill>
                  <a:latin typeface="Palatino Linotype"/>
                </a:rPr>
                <a:t> = 20°</a:t>
              </a:r>
            </a:p>
          </xdr:txBody>
        </xdr:sp>
        <xdr:sp macro="" textlink="">
          <xdr:nvSpPr>
            <xdr:cNvPr id="10" name="Line 9"/>
            <xdr:cNvSpPr>
              <a:spLocks noChangeShapeType="1"/>
            </xdr:cNvSpPr>
          </xdr:nvSpPr>
          <xdr:spPr bwMode="auto">
            <a:xfrm>
              <a:off x="2970239" y="1285875"/>
              <a:ext cx="0" cy="2124075"/>
            </a:xfrm>
            <a:prstGeom prst="line">
              <a:avLst/>
            </a:prstGeom>
            <a:solidFill>
              <a:sysClr val="window" lastClr="FFFFFF"/>
            </a:solidFill>
            <a:ln w="9525">
              <a:solidFill>
                <a:srgbClr xmlns:mc="http://schemas.openxmlformats.org/markup-compatibility/2006" xmlns:a14="http://schemas.microsoft.com/office/drawing/2010/main" val="000000" mc:Ignorable="a14" a14:legacySpreadsheetColorIndex="64"/>
              </a:solidFill>
              <a:prstDash val="dash"/>
              <a:round/>
              <a:headEnd/>
              <a:tailEnd/>
            </a:ln>
            <a:extLst/>
          </xdr:spPr>
        </xdr:sp>
        <xdr:sp macro="" textlink="">
          <xdr:nvSpPr>
            <xdr:cNvPr id="11" name="Line 10"/>
            <xdr:cNvSpPr>
              <a:spLocks noChangeShapeType="1"/>
            </xdr:cNvSpPr>
          </xdr:nvSpPr>
          <xdr:spPr bwMode="auto">
            <a:xfrm>
              <a:off x="1442127" y="3219450"/>
              <a:ext cx="437421" cy="0"/>
            </a:xfrm>
            <a:prstGeom prst="line">
              <a:avLst/>
            </a:prstGeom>
            <a:solidFill>
              <a:sysClr val="window" lastClr="FFFFFF"/>
            </a:solidFill>
            <a:ln w="9525">
              <a:solidFill>
                <a:srgbClr xmlns:mc="http://schemas.openxmlformats.org/markup-compatibility/2006" xmlns:a14="http://schemas.microsoft.com/office/drawing/2010/main" val="000000" mc:Ignorable="a14" a14:legacySpreadsheetColorIndex="64"/>
              </a:solidFill>
              <a:round/>
              <a:headEnd/>
              <a:tailEnd/>
            </a:ln>
            <a:extLst/>
          </xdr:spPr>
        </xdr:sp>
        <xdr:sp macro="" textlink="">
          <xdr:nvSpPr>
            <xdr:cNvPr id="12" name="Line 11"/>
            <xdr:cNvSpPr>
              <a:spLocks noChangeShapeType="1"/>
            </xdr:cNvSpPr>
          </xdr:nvSpPr>
          <xdr:spPr bwMode="auto">
            <a:xfrm>
              <a:off x="2174927" y="1323975"/>
              <a:ext cx="0" cy="180975"/>
            </a:xfrm>
            <a:prstGeom prst="line">
              <a:avLst/>
            </a:prstGeom>
            <a:solidFill>
              <a:sysClr val="window" lastClr="FFFFFF"/>
            </a:solidFill>
            <a:ln w="9525">
              <a:solidFill>
                <a:srgbClr xmlns:mc="http://schemas.openxmlformats.org/markup-compatibility/2006" xmlns:a14="http://schemas.microsoft.com/office/drawing/2010/main" val="000000" mc:Ignorable="a14" a14:legacySpreadsheetColorIndex="64"/>
              </a:solidFill>
              <a:round/>
              <a:headEnd/>
              <a:tailEnd type="triangle" w="med" len="med"/>
            </a:ln>
            <a:extLst/>
          </xdr:spPr>
        </xdr:sp>
        <xdr:sp macro="" textlink="">
          <xdr:nvSpPr>
            <xdr:cNvPr id="13" name="Line 12"/>
            <xdr:cNvSpPr>
              <a:spLocks noChangeShapeType="1"/>
            </xdr:cNvSpPr>
          </xdr:nvSpPr>
          <xdr:spPr bwMode="auto">
            <a:xfrm>
              <a:off x="2333989" y="1276350"/>
              <a:ext cx="0" cy="180975"/>
            </a:xfrm>
            <a:prstGeom prst="line">
              <a:avLst/>
            </a:prstGeom>
            <a:solidFill>
              <a:sysClr val="window" lastClr="FFFFFF"/>
            </a:solidFill>
            <a:ln w="9525">
              <a:solidFill>
                <a:srgbClr xmlns:mc="http://schemas.openxmlformats.org/markup-compatibility/2006" xmlns:a14="http://schemas.microsoft.com/office/drawing/2010/main" val="000000" mc:Ignorable="a14" a14:legacySpreadsheetColorIndex="64"/>
              </a:solidFill>
              <a:round/>
              <a:headEnd/>
              <a:tailEnd type="triangle" w="med" len="med"/>
            </a:ln>
            <a:extLst/>
          </xdr:spPr>
        </xdr:sp>
        <xdr:sp macro="" textlink="">
          <xdr:nvSpPr>
            <xdr:cNvPr id="14" name="Line 13"/>
            <xdr:cNvSpPr>
              <a:spLocks noChangeShapeType="1"/>
            </xdr:cNvSpPr>
          </xdr:nvSpPr>
          <xdr:spPr bwMode="auto">
            <a:xfrm>
              <a:off x="2493052" y="1247775"/>
              <a:ext cx="0" cy="180975"/>
            </a:xfrm>
            <a:prstGeom prst="line">
              <a:avLst/>
            </a:prstGeom>
            <a:solidFill>
              <a:sysClr val="window" lastClr="FFFFFF"/>
            </a:solidFill>
            <a:ln w="9525">
              <a:solidFill>
                <a:srgbClr xmlns:mc="http://schemas.openxmlformats.org/markup-compatibility/2006" xmlns:a14="http://schemas.microsoft.com/office/drawing/2010/main" val="000000" mc:Ignorable="a14" a14:legacySpreadsheetColorIndex="64"/>
              </a:solidFill>
              <a:round/>
              <a:headEnd/>
              <a:tailEnd type="triangle" w="med" len="med"/>
            </a:ln>
            <a:extLst/>
          </xdr:spPr>
        </xdr:sp>
        <xdr:sp macro="" textlink="">
          <xdr:nvSpPr>
            <xdr:cNvPr id="15" name="Line 14"/>
            <xdr:cNvSpPr>
              <a:spLocks noChangeShapeType="1"/>
            </xdr:cNvSpPr>
          </xdr:nvSpPr>
          <xdr:spPr bwMode="auto">
            <a:xfrm>
              <a:off x="2652114" y="1200150"/>
              <a:ext cx="0" cy="180975"/>
            </a:xfrm>
            <a:prstGeom prst="line">
              <a:avLst/>
            </a:prstGeom>
            <a:solidFill>
              <a:sysClr val="window" lastClr="FFFFFF"/>
            </a:solidFill>
            <a:ln w="9525">
              <a:solidFill>
                <a:srgbClr xmlns:mc="http://schemas.openxmlformats.org/markup-compatibility/2006" xmlns:a14="http://schemas.microsoft.com/office/drawing/2010/main" val="000000" mc:Ignorable="a14" a14:legacySpreadsheetColorIndex="64"/>
              </a:solidFill>
              <a:round/>
              <a:headEnd/>
              <a:tailEnd type="triangle" w="med" len="med"/>
            </a:ln>
            <a:extLst/>
          </xdr:spPr>
        </xdr:sp>
        <xdr:sp macro="" textlink="">
          <xdr:nvSpPr>
            <xdr:cNvPr id="16" name="Line 15"/>
            <xdr:cNvSpPr>
              <a:spLocks noChangeShapeType="1"/>
            </xdr:cNvSpPr>
          </xdr:nvSpPr>
          <xdr:spPr bwMode="auto">
            <a:xfrm>
              <a:off x="2811176" y="1162050"/>
              <a:ext cx="0" cy="180975"/>
            </a:xfrm>
            <a:prstGeom prst="line">
              <a:avLst/>
            </a:prstGeom>
            <a:solidFill>
              <a:sysClr val="window" lastClr="FFFFFF"/>
            </a:solidFill>
            <a:ln w="9525">
              <a:solidFill>
                <a:srgbClr xmlns:mc="http://schemas.openxmlformats.org/markup-compatibility/2006" xmlns:a14="http://schemas.microsoft.com/office/drawing/2010/main" val="000000" mc:Ignorable="a14" a14:legacySpreadsheetColorIndex="64"/>
              </a:solidFill>
              <a:round/>
              <a:headEnd/>
              <a:tailEnd type="triangle" w="med" len="med"/>
            </a:ln>
            <a:extLst/>
          </xdr:spPr>
        </xdr:sp>
        <xdr:sp macro="" textlink="">
          <xdr:nvSpPr>
            <xdr:cNvPr id="17" name="Line 16"/>
            <xdr:cNvSpPr>
              <a:spLocks noChangeShapeType="1"/>
            </xdr:cNvSpPr>
          </xdr:nvSpPr>
          <xdr:spPr bwMode="auto">
            <a:xfrm>
              <a:off x="2970239" y="1114425"/>
              <a:ext cx="0" cy="180975"/>
            </a:xfrm>
            <a:prstGeom prst="line">
              <a:avLst/>
            </a:prstGeom>
            <a:solidFill>
              <a:sysClr val="window" lastClr="FFFFFF"/>
            </a:solidFill>
            <a:ln w="9525">
              <a:solidFill>
                <a:srgbClr xmlns:mc="http://schemas.openxmlformats.org/markup-compatibility/2006" xmlns:a14="http://schemas.microsoft.com/office/drawing/2010/main" val="000000" mc:Ignorable="a14" a14:legacySpreadsheetColorIndex="64"/>
              </a:solidFill>
              <a:round/>
              <a:headEnd/>
              <a:tailEnd type="triangle" w="med" len="med"/>
            </a:ln>
            <a:extLst/>
          </xdr:spPr>
        </xdr:sp>
        <xdr:sp macro="" textlink="">
          <xdr:nvSpPr>
            <xdr:cNvPr id="18" name="Line 17"/>
            <xdr:cNvSpPr>
              <a:spLocks noChangeShapeType="1"/>
            </xdr:cNvSpPr>
          </xdr:nvSpPr>
          <xdr:spPr bwMode="auto">
            <a:xfrm>
              <a:off x="3129301" y="1076325"/>
              <a:ext cx="0" cy="180975"/>
            </a:xfrm>
            <a:prstGeom prst="line">
              <a:avLst/>
            </a:prstGeom>
            <a:solidFill>
              <a:sysClr val="window" lastClr="FFFFFF"/>
            </a:solidFill>
            <a:ln w="9525">
              <a:solidFill>
                <a:srgbClr xmlns:mc="http://schemas.openxmlformats.org/markup-compatibility/2006" xmlns:a14="http://schemas.microsoft.com/office/drawing/2010/main" val="000000" mc:Ignorable="a14" a14:legacySpreadsheetColorIndex="64"/>
              </a:solidFill>
              <a:round/>
              <a:headEnd/>
              <a:tailEnd type="triangle" w="med" len="med"/>
            </a:ln>
            <a:extLst/>
          </xdr:spPr>
        </xdr:sp>
        <xdr:sp macro="" textlink="">
          <xdr:nvSpPr>
            <xdr:cNvPr id="19" name="Line 18"/>
            <xdr:cNvSpPr>
              <a:spLocks noChangeShapeType="1"/>
            </xdr:cNvSpPr>
          </xdr:nvSpPr>
          <xdr:spPr bwMode="auto">
            <a:xfrm>
              <a:off x="3288363" y="1028700"/>
              <a:ext cx="0" cy="180975"/>
            </a:xfrm>
            <a:prstGeom prst="line">
              <a:avLst/>
            </a:prstGeom>
            <a:solidFill>
              <a:sysClr val="window" lastClr="FFFFFF"/>
            </a:solidFill>
            <a:ln w="9525">
              <a:solidFill>
                <a:srgbClr xmlns:mc="http://schemas.openxmlformats.org/markup-compatibility/2006" xmlns:a14="http://schemas.microsoft.com/office/drawing/2010/main" val="000000" mc:Ignorable="a14" a14:legacySpreadsheetColorIndex="64"/>
              </a:solidFill>
              <a:round/>
              <a:headEnd/>
              <a:tailEnd type="triangle" w="med" len="med"/>
            </a:ln>
            <a:extLst/>
          </xdr:spPr>
        </xdr:sp>
        <xdr:sp macro="" textlink="">
          <xdr:nvSpPr>
            <xdr:cNvPr id="20" name="Line 19"/>
            <xdr:cNvSpPr>
              <a:spLocks noChangeShapeType="1"/>
            </xdr:cNvSpPr>
          </xdr:nvSpPr>
          <xdr:spPr bwMode="auto">
            <a:xfrm>
              <a:off x="3447425" y="990600"/>
              <a:ext cx="0" cy="180975"/>
            </a:xfrm>
            <a:prstGeom prst="line">
              <a:avLst/>
            </a:prstGeom>
            <a:solidFill>
              <a:sysClr val="window" lastClr="FFFFFF"/>
            </a:solidFill>
            <a:ln w="9525">
              <a:solidFill>
                <a:srgbClr xmlns:mc="http://schemas.openxmlformats.org/markup-compatibility/2006" xmlns:a14="http://schemas.microsoft.com/office/drawing/2010/main" val="000000" mc:Ignorable="a14" a14:legacySpreadsheetColorIndex="64"/>
              </a:solidFill>
              <a:round/>
              <a:headEnd/>
              <a:tailEnd type="triangle" w="med" len="med"/>
            </a:ln>
            <a:extLst/>
          </xdr:spPr>
        </xdr:sp>
        <xdr:sp macro="" textlink="">
          <xdr:nvSpPr>
            <xdr:cNvPr id="21" name="Line 20"/>
            <xdr:cNvSpPr>
              <a:spLocks noChangeShapeType="1"/>
            </xdr:cNvSpPr>
          </xdr:nvSpPr>
          <xdr:spPr bwMode="auto">
            <a:xfrm>
              <a:off x="3606488" y="942975"/>
              <a:ext cx="0" cy="180975"/>
            </a:xfrm>
            <a:prstGeom prst="line">
              <a:avLst/>
            </a:prstGeom>
            <a:solidFill>
              <a:sysClr val="window" lastClr="FFFFFF"/>
            </a:solidFill>
            <a:ln w="9525">
              <a:solidFill>
                <a:srgbClr xmlns:mc="http://schemas.openxmlformats.org/markup-compatibility/2006" xmlns:a14="http://schemas.microsoft.com/office/drawing/2010/main" val="000000" mc:Ignorable="a14" a14:legacySpreadsheetColorIndex="64"/>
              </a:solidFill>
              <a:round/>
              <a:headEnd/>
              <a:tailEnd type="triangle" w="med" len="med"/>
            </a:ln>
            <a:extLst/>
          </xdr:spPr>
        </xdr:sp>
        <xdr:sp macro="" textlink="">
          <xdr:nvSpPr>
            <xdr:cNvPr id="22" name="Text Box 21"/>
            <xdr:cNvSpPr txBox="1">
              <a:spLocks noChangeArrowheads="1"/>
            </xdr:cNvSpPr>
          </xdr:nvSpPr>
          <xdr:spPr bwMode="auto">
            <a:xfrm>
              <a:off x="2453286" y="876300"/>
              <a:ext cx="725722" cy="200025"/>
            </a:xfrm>
            <a:prstGeom prst="rect">
              <a:avLst/>
            </a:prstGeom>
            <a:solidFill>
              <a:sysClr val="window" lastClr="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32004" rIns="0" bIns="0" anchor="t" upright="1"/>
            <a:lstStyle/>
            <a:p>
              <a:pPr algn="l" rtl="0">
                <a:defRPr sz="1000"/>
              </a:pPr>
              <a:r>
                <a:rPr lang="it-IT" sz="1000" b="0" i="0" u="none" strike="noStrike" baseline="0">
                  <a:solidFill>
                    <a:srgbClr val="000000"/>
                  </a:solidFill>
                  <a:latin typeface="Palatino Linotype"/>
                </a:rPr>
                <a:t>q</a:t>
              </a:r>
              <a:r>
                <a:rPr lang="it-IT" sz="1000" b="0" i="0" u="none" strike="noStrike" baseline="-25000">
                  <a:solidFill>
                    <a:srgbClr val="000000"/>
                  </a:solidFill>
                  <a:latin typeface="Palatino Linotype"/>
                </a:rPr>
                <a:t>k</a:t>
              </a:r>
              <a:r>
                <a:rPr lang="it-IT" sz="1000" b="0" i="0" u="none" strike="noStrike" baseline="0">
                  <a:solidFill>
                    <a:srgbClr val="000000"/>
                  </a:solidFill>
                  <a:latin typeface="Palatino Linotype"/>
                </a:rPr>
                <a:t> = 10 kPa</a:t>
              </a:r>
            </a:p>
          </xdr:txBody>
        </xdr:sp>
        <xdr:sp macro="" textlink="">
          <xdr:nvSpPr>
            <xdr:cNvPr id="23" name="Line 22"/>
            <xdr:cNvSpPr>
              <a:spLocks noChangeShapeType="1"/>
            </xdr:cNvSpPr>
          </xdr:nvSpPr>
          <xdr:spPr bwMode="auto">
            <a:xfrm>
              <a:off x="1459147" y="1504950"/>
              <a:ext cx="198828" cy="0"/>
            </a:xfrm>
            <a:prstGeom prst="line">
              <a:avLst/>
            </a:prstGeom>
            <a:solidFill>
              <a:sysClr val="window" lastClr="FFFFFF"/>
            </a:solidFill>
            <a:ln w="9525">
              <a:solidFill>
                <a:srgbClr xmlns:mc="http://schemas.openxmlformats.org/markup-compatibility/2006" xmlns:a14="http://schemas.microsoft.com/office/drawing/2010/main" val="000000" mc:Ignorable="a14" a14:legacySpreadsheetColorIndex="64"/>
              </a:solidFill>
              <a:round/>
              <a:headEnd/>
              <a:tailEnd/>
            </a:ln>
            <a:extLst/>
          </xdr:spPr>
        </xdr:sp>
        <xdr:sp macro="" textlink="">
          <xdr:nvSpPr>
            <xdr:cNvPr id="24" name="Line 23"/>
            <xdr:cNvSpPr>
              <a:spLocks noChangeShapeType="1"/>
            </xdr:cNvSpPr>
          </xdr:nvSpPr>
          <xdr:spPr bwMode="auto">
            <a:xfrm>
              <a:off x="1548619" y="1466850"/>
              <a:ext cx="0" cy="1981200"/>
            </a:xfrm>
            <a:prstGeom prst="line">
              <a:avLst/>
            </a:prstGeom>
            <a:solidFill>
              <a:sysClr val="window" lastClr="FFFFFF"/>
            </a:solidFill>
            <a:ln w="9525">
              <a:solidFill>
                <a:srgbClr xmlns:mc="http://schemas.openxmlformats.org/markup-compatibility/2006" xmlns:a14="http://schemas.microsoft.com/office/drawing/2010/main" val="000000" mc:Ignorable="a14" a14:legacySpreadsheetColorIndex="64"/>
              </a:solidFill>
              <a:round/>
              <a:headEnd/>
              <a:tailEnd/>
            </a:ln>
            <a:extLst/>
          </xdr:spPr>
        </xdr:sp>
        <xdr:sp macro="" textlink="">
          <xdr:nvSpPr>
            <xdr:cNvPr id="25" name="Text Box 24"/>
            <xdr:cNvSpPr txBox="1">
              <a:spLocks noChangeArrowheads="1"/>
            </xdr:cNvSpPr>
          </xdr:nvSpPr>
          <xdr:spPr bwMode="auto">
            <a:xfrm>
              <a:off x="1280202" y="2152650"/>
              <a:ext cx="457304" cy="266700"/>
            </a:xfrm>
            <a:prstGeom prst="rect">
              <a:avLst/>
            </a:prstGeom>
            <a:solidFill>
              <a:sysClr val="window" lastClr="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32004" rIns="0" bIns="0" anchor="t" upright="1"/>
            <a:lstStyle/>
            <a:p>
              <a:pPr algn="l" rtl="0">
                <a:defRPr sz="1000"/>
              </a:pPr>
              <a:r>
                <a:rPr lang="it-IT" sz="1000" b="0" i="0" u="none" strike="noStrike" baseline="0">
                  <a:solidFill>
                    <a:srgbClr val="000000"/>
                  </a:solidFill>
                  <a:latin typeface="Palatino Linotype"/>
                </a:rPr>
                <a:t>h=6 m</a:t>
              </a:r>
            </a:p>
          </xdr:txBody>
        </xdr:sp>
        <xdr:sp macro="" textlink="">
          <xdr:nvSpPr>
            <xdr:cNvPr id="26" name="Line 25"/>
            <xdr:cNvSpPr>
              <a:spLocks noChangeShapeType="1"/>
            </xdr:cNvSpPr>
          </xdr:nvSpPr>
          <xdr:spPr bwMode="auto">
            <a:xfrm>
              <a:off x="1439264" y="3409950"/>
              <a:ext cx="198828" cy="0"/>
            </a:xfrm>
            <a:prstGeom prst="line">
              <a:avLst/>
            </a:prstGeom>
            <a:solidFill>
              <a:sysClr val="window" lastClr="FFFFFF"/>
            </a:solidFill>
            <a:ln w="9525">
              <a:solidFill>
                <a:srgbClr xmlns:mc="http://schemas.openxmlformats.org/markup-compatibility/2006" xmlns:a14="http://schemas.microsoft.com/office/drawing/2010/main" val="000000" mc:Ignorable="a14" a14:legacySpreadsheetColorIndex="64"/>
              </a:solidFill>
              <a:round/>
              <a:headEnd/>
              <a:tailEnd/>
            </a:ln>
            <a:extLst/>
          </xdr:spPr>
        </xdr:sp>
        <xdr:sp macro="" textlink="">
          <xdr:nvSpPr>
            <xdr:cNvPr id="27" name="Text Box 26"/>
            <xdr:cNvSpPr txBox="1">
              <a:spLocks noChangeArrowheads="1"/>
            </xdr:cNvSpPr>
          </xdr:nvSpPr>
          <xdr:spPr bwMode="auto">
            <a:xfrm>
              <a:off x="790575" y="3190875"/>
              <a:ext cx="733425" cy="228600"/>
            </a:xfrm>
            <a:prstGeom prst="rect">
              <a:avLst/>
            </a:prstGeom>
            <a:solidFill>
              <a:sysClr val="window" lastClr="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32004" rIns="0" bIns="0" anchor="t" upright="1"/>
            <a:lstStyle/>
            <a:p>
              <a:pPr algn="l" rtl="0">
                <a:defRPr sz="1000"/>
              </a:pPr>
              <a:r>
                <a:rPr lang="it-IT" sz="1000" b="0" i="0" u="none" strike="noStrike" baseline="0">
                  <a:solidFill>
                    <a:srgbClr val="000000"/>
                  </a:solidFill>
                  <a:latin typeface="Palatino Linotype"/>
                </a:rPr>
                <a:t>h</a:t>
              </a:r>
              <a:r>
                <a:rPr lang="it-IT" sz="1000" b="0" i="0" u="none" strike="noStrike" baseline="-25000">
                  <a:solidFill>
                    <a:srgbClr val="000000"/>
                  </a:solidFill>
                  <a:latin typeface="Palatino Linotype"/>
                </a:rPr>
                <a:t>1</a:t>
              </a:r>
              <a:r>
                <a:rPr lang="it-IT" sz="1000" b="0" i="0" u="none" strike="noStrike" baseline="0">
                  <a:solidFill>
                    <a:srgbClr val="000000"/>
                  </a:solidFill>
                  <a:latin typeface="Palatino Linotype"/>
                </a:rPr>
                <a:t>=h</a:t>
              </a:r>
              <a:r>
                <a:rPr lang="it-IT" sz="1000" b="0" i="0" u="none" strike="noStrike" baseline="-25000">
                  <a:solidFill>
                    <a:srgbClr val="000000"/>
                  </a:solidFill>
                  <a:latin typeface="Palatino Linotype"/>
                </a:rPr>
                <a:t>2</a:t>
              </a:r>
              <a:r>
                <a:rPr lang="it-IT" sz="1000" b="0" i="0" u="none" strike="noStrike" baseline="0">
                  <a:solidFill>
                    <a:srgbClr val="000000"/>
                  </a:solidFill>
                  <a:latin typeface="Palatino Linotype"/>
                </a:rPr>
                <a:t>=0.8 m</a:t>
              </a:r>
            </a:p>
          </xdr:txBody>
        </xdr:sp>
        <xdr:sp macro="" textlink="">
          <xdr:nvSpPr>
            <xdr:cNvPr id="28" name="Line 27"/>
            <xdr:cNvSpPr>
              <a:spLocks noChangeShapeType="1"/>
            </xdr:cNvSpPr>
          </xdr:nvSpPr>
          <xdr:spPr bwMode="auto">
            <a:xfrm>
              <a:off x="1707682" y="3000375"/>
              <a:ext cx="0" cy="95250"/>
            </a:xfrm>
            <a:prstGeom prst="line">
              <a:avLst/>
            </a:prstGeom>
            <a:solidFill>
              <a:sysClr val="window" lastClr="FFFFFF"/>
            </a:solidFill>
            <a:ln w="9525">
              <a:solidFill>
                <a:srgbClr xmlns:mc="http://schemas.openxmlformats.org/markup-compatibility/2006" xmlns:a14="http://schemas.microsoft.com/office/drawing/2010/main" val="000000" mc:Ignorable="a14" a14:legacySpreadsheetColorIndex="64"/>
              </a:solidFill>
              <a:round/>
              <a:headEnd/>
              <a:tailEnd/>
            </a:ln>
            <a:extLst/>
          </xdr:spPr>
        </xdr:sp>
        <xdr:sp macro="" textlink="">
          <xdr:nvSpPr>
            <xdr:cNvPr id="29" name="Line 28"/>
            <xdr:cNvSpPr>
              <a:spLocks noChangeShapeType="1"/>
            </xdr:cNvSpPr>
          </xdr:nvSpPr>
          <xdr:spPr bwMode="auto">
            <a:xfrm flipV="1">
              <a:off x="1687799" y="3028950"/>
              <a:ext cx="1322205" cy="9525"/>
            </a:xfrm>
            <a:prstGeom prst="line">
              <a:avLst/>
            </a:prstGeom>
            <a:solidFill>
              <a:sysClr val="window" lastClr="FFFFFF"/>
            </a:solidFill>
            <a:ln w="9525">
              <a:solidFill>
                <a:srgbClr xmlns:mc="http://schemas.openxmlformats.org/markup-compatibility/2006" xmlns:a14="http://schemas.microsoft.com/office/drawing/2010/main" val="000000" mc:Ignorable="a14" a14:legacySpreadsheetColorIndex="64"/>
              </a:solidFill>
              <a:round/>
              <a:headEnd/>
              <a:tailEnd/>
            </a:ln>
            <a:extLst/>
          </xdr:spPr>
        </xdr:sp>
        <xdr:sp macro="" textlink="">
          <xdr:nvSpPr>
            <xdr:cNvPr id="30" name="Line 29"/>
            <xdr:cNvSpPr>
              <a:spLocks noChangeShapeType="1"/>
            </xdr:cNvSpPr>
          </xdr:nvSpPr>
          <xdr:spPr bwMode="auto">
            <a:xfrm flipH="1" flipV="1">
              <a:off x="1926392" y="2990850"/>
              <a:ext cx="0" cy="104775"/>
            </a:xfrm>
            <a:prstGeom prst="line">
              <a:avLst/>
            </a:prstGeom>
            <a:solidFill>
              <a:sysClr val="window" lastClr="FFFFFF"/>
            </a:solidFill>
            <a:ln w="9525">
              <a:solidFill>
                <a:srgbClr xmlns:mc="http://schemas.openxmlformats.org/markup-compatibility/2006" xmlns:a14="http://schemas.microsoft.com/office/drawing/2010/main" val="000000" mc:Ignorable="a14" a14:legacySpreadsheetColorIndex="64"/>
              </a:solidFill>
              <a:round/>
              <a:headEnd/>
              <a:tailEnd/>
            </a:ln>
            <a:extLst/>
          </xdr:spPr>
        </xdr:sp>
        <xdr:sp macro="" textlink="">
          <xdr:nvSpPr>
            <xdr:cNvPr id="31" name="Text Box 30"/>
            <xdr:cNvSpPr txBox="1">
              <a:spLocks noChangeArrowheads="1"/>
            </xdr:cNvSpPr>
          </xdr:nvSpPr>
          <xdr:spPr bwMode="auto">
            <a:xfrm>
              <a:off x="1707682" y="2819400"/>
              <a:ext cx="228652" cy="190500"/>
            </a:xfrm>
            <a:prstGeom prst="rect">
              <a:avLst/>
            </a:prstGeom>
            <a:solidFill>
              <a:sysClr val="window" lastClr="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32004" rIns="0" bIns="0" anchor="t" upright="1"/>
            <a:lstStyle/>
            <a:p>
              <a:pPr algn="l" rtl="0">
                <a:defRPr sz="1000"/>
              </a:pPr>
              <a:r>
                <a:rPr lang="it-IT" sz="1000" b="0" i="0" u="none" strike="noStrike" baseline="0">
                  <a:solidFill>
                    <a:srgbClr val="000000"/>
                  </a:solidFill>
                  <a:latin typeface="Palatino Linotype"/>
                </a:rPr>
                <a:t>b</a:t>
              </a:r>
              <a:r>
                <a:rPr lang="it-IT" sz="1000" b="0" i="0" u="none" strike="noStrike" baseline="-25000">
                  <a:solidFill>
                    <a:srgbClr val="000000"/>
                  </a:solidFill>
                  <a:latin typeface="Palatino Linotype"/>
                </a:rPr>
                <a:t>2</a:t>
              </a:r>
            </a:p>
          </xdr:txBody>
        </xdr:sp>
        <xdr:sp macro="" textlink="">
          <xdr:nvSpPr>
            <xdr:cNvPr id="32" name="Text Box 31"/>
            <xdr:cNvSpPr txBox="1">
              <a:spLocks noChangeArrowheads="1"/>
            </xdr:cNvSpPr>
          </xdr:nvSpPr>
          <xdr:spPr bwMode="auto">
            <a:xfrm>
              <a:off x="1966158" y="2819400"/>
              <a:ext cx="228652" cy="190500"/>
            </a:xfrm>
            <a:prstGeom prst="rect">
              <a:avLst/>
            </a:prstGeom>
            <a:no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32004" rIns="0" bIns="0" anchor="t" upright="1"/>
            <a:lstStyle/>
            <a:p>
              <a:pPr algn="l" rtl="0">
                <a:defRPr sz="1000"/>
              </a:pPr>
              <a:r>
                <a:rPr lang="it-IT" sz="1000" b="0" i="0" u="none" strike="noStrike" baseline="0">
                  <a:solidFill>
                    <a:srgbClr val="000000"/>
                  </a:solidFill>
                  <a:latin typeface="Palatino Linotype"/>
                </a:rPr>
                <a:t>b</a:t>
              </a:r>
              <a:r>
                <a:rPr lang="it-IT" sz="1000" b="0" i="0" u="none" strike="noStrike" baseline="-25000">
                  <a:solidFill>
                    <a:srgbClr val="000000"/>
                  </a:solidFill>
                  <a:latin typeface="Palatino Linotype"/>
                </a:rPr>
                <a:t>3</a:t>
              </a:r>
            </a:p>
          </xdr:txBody>
        </xdr:sp>
        <xdr:sp macro="" textlink="">
          <xdr:nvSpPr>
            <xdr:cNvPr id="33" name="Text Box 32"/>
            <xdr:cNvSpPr txBox="1">
              <a:spLocks noChangeArrowheads="1"/>
            </xdr:cNvSpPr>
          </xdr:nvSpPr>
          <xdr:spPr bwMode="auto">
            <a:xfrm>
              <a:off x="2443345" y="2828925"/>
              <a:ext cx="228652" cy="190500"/>
            </a:xfrm>
            <a:prstGeom prst="rect">
              <a:avLst/>
            </a:prstGeom>
            <a:solidFill>
              <a:sysClr val="window" lastClr="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32004" rIns="0" bIns="0" anchor="t" upright="1"/>
            <a:lstStyle/>
            <a:p>
              <a:pPr algn="l" rtl="0">
                <a:defRPr sz="1000"/>
              </a:pPr>
              <a:r>
                <a:rPr lang="it-IT" sz="1000" b="0" i="0" u="none" strike="noStrike" baseline="0">
                  <a:solidFill>
                    <a:srgbClr val="000000"/>
                  </a:solidFill>
                  <a:latin typeface="Palatino Linotype"/>
                </a:rPr>
                <a:t>b</a:t>
              </a:r>
            </a:p>
          </xdr:txBody>
        </xdr:sp>
        <xdr:sp macro="" textlink="">
          <xdr:nvSpPr>
            <xdr:cNvPr id="34" name="Line 33"/>
            <xdr:cNvSpPr>
              <a:spLocks noChangeShapeType="1"/>
            </xdr:cNvSpPr>
          </xdr:nvSpPr>
          <xdr:spPr bwMode="auto">
            <a:xfrm>
              <a:off x="3238656" y="1257300"/>
              <a:ext cx="0" cy="2190750"/>
            </a:xfrm>
            <a:prstGeom prst="line">
              <a:avLst/>
            </a:prstGeom>
            <a:solidFill>
              <a:sysClr val="window" lastClr="FFFFFF"/>
            </a:solidFill>
            <a:ln w="9525">
              <a:solidFill>
                <a:srgbClr xmlns:mc="http://schemas.openxmlformats.org/markup-compatibility/2006" xmlns:a14="http://schemas.microsoft.com/office/drawing/2010/main" val="000000" mc:Ignorable="a14" a14:legacySpreadsheetColorIndex="64"/>
              </a:solidFill>
              <a:round/>
              <a:headEnd/>
              <a:tailEnd/>
            </a:ln>
            <a:extLst/>
          </xdr:spPr>
        </xdr:sp>
        <xdr:sp macro="" textlink="">
          <xdr:nvSpPr>
            <xdr:cNvPr id="35" name="Line 34"/>
            <xdr:cNvSpPr>
              <a:spLocks noChangeShapeType="1"/>
            </xdr:cNvSpPr>
          </xdr:nvSpPr>
          <xdr:spPr bwMode="auto">
            <a:xfrm>
              <a:off x="3169066" y="3409950"/>
              <a:ext cx="159062" cy="0"/>
            </a:xfrm>
            <a:prstGeom prst="line">
              <a:avLst/>
            </a:prstGeom>
            <a:solidFill>
              <a:sysClr val="window" lastClr="FFFFFF"/>
            </a:solidFill>
            <a:ln w="9525">
              <a:solidFill>
                <a:srgbClr xmlns:mc="http://schemas.openxmlformats.org/markup-compatibility/2006" xmlns:a14="http://schemas.microsoft.com/office/drawing/2010/main" val="000000" mc:Ignorable="a14" a14:legacySpreadsheetColorIndex="64"/>
              </a:solidFill>
              <a:round/>
              <a:headEnd/>
              <a:tailEnd/>
            </a:ln>
            <a:extLst/>
          </xdr:spPr>
        </xdr:sp>
        <xdr:sp macro="" textlink="">
          <xdr:nvSpPr>
            <xdr:cNvPr id="36" name="Line 35"/>
            <xdr:cNvSpPr>
              <a:spLocks noChangeShapeType="1"/>
            </xdr:cNvSpPr>
          </xdr:nvSpPr>
          <xdr:spPr bwMode="auto">
            <a:xfrm>
              <a:off x="3159125" y="1285875"/>
              <a:ext cx="159062" cy="0"/>
            </a:xfrm>
            <a:prstGeom prst="line">
              <a:avLst/>
            </a:prstGeom>
            <a:solidFill>
              <a:sysClr val="window" lastClr="FFFFFF"/>
            </a:solidFill>
            <a:ln w="9525">
              <a:solidFill>
                <a:srgbClr xmlns:mc="http://schemas.openxmlformats.org/markup-compatibility/2006" xmlns:a14="http://schemas.microsoft.com/office/drawing/2010/main" val="000000" mc:Ignorable="a14" a14:legacySpreadsheetColorIndex="64"/>
              </a:solidFill>
              <a:round/>
              <a:headEnd/>
              <a:tailEnd/>
            </a:ln>
            <a:extLst/>
          </xdr:spPr>
        </xdr:sp>
        <xdr:sp macro="" textlink="">
          <xdr:nvSpPr>
            <xdr:cNvPr id="37" name="Text Box 36"/>
            <xdr:cNvSpPr txBox="1">
              <a:spLocks noChangeArrowheads="1"/>
            </xdr:cNvSpPr>
          </xdr:nvSpPr>
          <xdr:spPr bwMode="auto">
            <a:xfrm>
              <a:off x="3179008" y="2171700"/>
              <a:ext cx="228652" cy="190500"/>
            </a:xfrm>
            <a:prstGeom prst="rect">
              <a:avLst/>
            </a:prstGeom>
            <a:solidFill>
              <a:sysClr val="window" lastClr="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32004" rIns="0" bIns="0" anchor="t" upright="1"/>
            <a:lstStyle/>
            <a:p>
              <a:pPr algn="l" rtl="0">
                <a:defRPr sz="1000"/>
              </a:pPr>
              <a:r>
                <a:rPr lang="it-IT" sz="1000" b="0" i="0" u="none" strike="noStrike" baseline="0">
                  <a:solidFill>
                    <a:srgbClr val="000000"/>
                  </a:solidFill>
                  <a:latin typeface="Palatino Linotype"/>
                </a:rPr>
                <a:t>H</a:t>
              </a:r>
            </a:p>
          </xdr:txBody>
        </xdr:sp>
        <xdr:sp macro="" textlink="">
          <xdr:nvSpPr>
            <xdr:cNvPr id="38" name="Line 37"/>
            <xdr:cNvSpPr>
              <a:spLocks noChangeShapeType="1"/>
            </xdr:cNvSpPr>
          </xdr:nvSpPr>
          <xdr:spPr bwMode="auto">
            <a:xfrm>
              <a:off x="1648033" y="3600450"/>
              <a:ext cx="1381854" cy="0"/>
            </a:xfrm>
            <a:prstGeom prst="line">
              <a:avLst/>
            </a:prstGeom>
            <a:solidFill>
              <a:sysClr val="window" lastClr="FFFFFF"/>
            </a:solidFill>
            <a:ln w="9525">
              <a:solidFill>
                <a:srgbClr xmlns:mc="http://schemas.openxmlformats.org/markup-compatibility/2006" xmlns:a14="http://schemas.microsoft.com/office/drawing/2010/main" val="000000" mc:Ignorable="a14" a14:legacySpreadsheetColorIndex="64"/>
              </a:solidFill>
              <a:round/>
              <a:headEnd/>
              <a:tailEnd/>
            </a:ln>
            <a:extLst/>
          </xdr:spPr>
        </xdr:sp>
        <xdr:sp macro="" textlink="">
          <xdr:nvSpPr>
            <xdr:cNvPr id="39" name="Line 38"/>
            <xdr:cNvSpPr>
              <a:spLocks noChangeShapeType="1"/>
            </xdr:cNvSpPr>
          </xdr:nvSpPr>
          <xdr:spPr bwMode="auto">
            <a:xfrm>
              <a:off x="1697740" y="3562350"/>
              <a:ext cx="0" cy="85725"/>
            </a:xfrm>
            <a:prstGeom prst="line">
              <a:avLst/>
            </a:prstGeom>
            <a:solidFill>
              <a:sysClr val="window" lastClr="FFFFFF"/>
            </a:solidFill>
            <a:ln w="9525">
              <a:solidFill>
                <a:srgbClr xmlns:mc="http://schemas.openxmlformats.org/markup-compatibility/2006" xmlns:a14="http://schemas.microsoft.com/office/drawing/2010/main" val="000000" mc:Ignorable="a14" a14:legacySpreadsheetColorIndex="64"/>
              </a:solidFill>
              <a:round/>
              <a:headEnd/>
              <a:tailEnd/>
            </a:ln>
            <a:extLst/>
          </xdr:spPr>
        </xdr:sp>
        <xdr:sp macro="" textlink="">
          <xdr:nvSpPr>
            <xdr:cNvPr id="40" name="Line 39"/>
            <xdr:cNvSpPr>
              <a:spLocks noChangeShapeType="1"/>
            </xdr:cNvSpPr>
          </xdr:nvSpPr>
          <xdr:spPr bwMode="auto">
            <a:xfrm>
              <a:off x="2980180" y="3562350"/>
              <a:ext cx="0" cy="85725"/>
            </a:xfrm>
            <a:prstGeom prst="line">
              <a:avLst/>
            </a:prstGeom>
            <a:solidFill>
              <a:sysClr val="window" lastClr="FFFFFF"/>
            </a:solidFill>
            <a:ln w="9525">
              <a:solidFill>
                <a:srgbClr xmlns:mc="http://schemas.openxmlformats.org/markup-compatibility/2006" xmlns:a14="http://schemas.microsoft.com/office/drawing/2010/main" val="000000" mc:Ignorable="a14" a14:legacySpreadsheetColorIndex="64"/>
              </a:solidFill>
              <a:round/>
              <a:headEnd/>
              <a:tailEnd/>
            </a:ln>
            <a:extLst/>
          </xdr:spPr>
        </xdr:sp>
        <xdr:sp macro="" textlink="">
          <xdr:nvSpPr>
            <xdr:cNvPr id="41" name="Text Box 40"/>
            <xdr:cNvSpPr txBox="1">
              <a:spLocks noChangeArrowheads="1"/>
            </xdr:cNvSpPr>
          </xdr:nvSpPr>
          <xdr:spPr bwMode="auto">
            <a:xfrm>
              <a:off x="2264400" y="3476625"/>
              <a:ext cx="198828" cy="190500"/>
            </a:xfrm>
            <a:prstGeom prst="rect">
              <a:avLst/>
            </a:prstGeom>
            <a:solidFill>
              <a:sysClr val="window" lastClr="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32004" rIns="0" bIns="0" anchor="t" upright="1"/>
            <a:lstStyle/>
            <a:p>
              <a:pPr algn="l" rtl="0">
                <a:defRPr sz="1000"/>
              </a:pPr>
              <a:r>
                <a:rPr lang="it-IT" sz="1000" b="0" i="0" u="none" strike="noStrike" baseline="0">
                  <a:solidFill>
                    <a:srgbClr val="000000"/>
                  </a:solidFill>
                  <a:latin typeface="Palatino Linotype"/>
                </a:rPr>
                <a:t>B</a:t>
              </a:r>
            </a:p>
          </xdr:txBody>
        </xdr:sp>
        <xdr:sp macro="" textlink="">
          <xdr:nvSpPr>
            <xdr:cNvPr id="42" name="Line 41"/>
            <xdr:cNvSpPr>
              <a:spLocks noChangeShapeType="1"/>
            </xdr:cNvSpPr>
          </xdr:nvSpPr>
          <xdr:spPr bwMode="auto">
            <a:xfrm>
              <a:off x="2005923" y="1304925"/>
              <a:ext cx="188886" cy="0"/>
            </a:xfrm>
            <a:prstGeom prst="line">
              <a:avLst/>
            </a:prstGeom>
            <a:solidFill>
              <a:sysClr val="window" lastClr="FFFFFF"/>
            </a:solidFill>
            <a:ln w="9525">
              <a:solidFill>
                <a:srgbClr xmlns:mc="http://schemas.openxmlformats.org/markup-compatibility/2006" xmlns:a14="http://schemas.microsoft.com/office/drawing/2010/main" val="000000" mc:Ignorable="a14" a14:legacySpreadsheetColorIndex="64"/>
              </a:solidFill>
              <a:round/>
              <a:headEnd/>
              <a:tailEnd/>
            </a:ln>
            <a:extLst/>
          </xdr:spPr>
        </xdr:sp>
        <xdr:sp macro="" textlink="">
          <xdr:nvSpPr>
            <xdr:cNvPr id="43" name="Line 42"/>
            <xdr:cNvSpPr>
              <a:spLocks noChangeShapeType="1"/>
            </xdr:cNvSpPr>
          </xdr:nvSpPr>
          <xdr:spPr bwMode="auto">
            <a:xfrm flipV="1">
              <a:off x="2025806" y="1266825"/>
              <a:ext cx="0" cy="76200"/>
            </a:xfrm>
            <a:prstGeom prst="line">
              <a:avLst/>
            </a:prstGeom>
            <a:solidFill>
              <a:sysClr val="window" lastClr="FFFFFF"/>
            </a:solidFill>
            <a:ln w="9525">
              <a:solidFill>
                <a:srgbClr xmlns:mc="http://schemas.openxmlformats.org/markup-compatibility/2006" xmlns:a14="http://schemas.microsoft.com/office/drawing/2010/main" val="000000" mc:Ignorable="a14" a14:legacySpreadsheetColorIndex="64"/>
              </a:solidFill>
              <a:round/>
              <a:headEnd/>
              <a:tailEnd/>
            </a:ln>
            <a:extLst/>
          </xdr:spPr>
        </xdr:sp>
        <xdr:sp macro="" textlink="">
          <xdr:nvSpPr>
            <xdr:cNvPr id="44" name="Line 43"/>
            <xdr:cNvSpPr>
              <a:spLocks noChangeShapeType="1"/>
            </xdr:cNvSpPr>
          </xdr:nvSpPr>
          <xdr:spPr bwMode="auto">
            <a:xfrm flipV="1">
              <a:off x="2174927" y="1276350"/>
              <a:ext cx="0" cy="76200"/>
            </a:xfrm>
            <a:prstGeom prst="line">
              <a:avLst/>
            </a:prstGeom>
            <a:solidFill>
              <a:sysClr val="window" lastClr="FFFFFF"/>
            </a:solidFill>
            <a:ln w="9525">
              <a:solidFill>
                <a:srgbClr xmlns:mc="http://schemas.openxmlformats.org/markup-compatibility/2006" xmlns:a14="http://schemas.microsoft.com/office/drawing/2010/main" val="000000" mc:Ignorable="a14" a14:legacySpreadsheetColorIndex="64"/>
              </a:solidFill>
              <a:round/>
              <a:headEnd/>
              <a:tailEnd/>
            </a:ln>
            <a:extLst/>
          </xdr:spPr>
        </xdr:sp>
        <xdr:sp macro="" textlink="">
          <xdr:nvSpPr>
            <xdr:cNvPr id="45" name="Text Box 44"/>
            <xdr:cNvSpPr txBox="1">
              <a:spLocks noChangeArrowheads="1"/>
            </xdr:cNvSpPr>
          </xdr:nvSpPr>
          <xdr:spPr bwMode="auto">
            <a:xfrm>
              <a:off x="1687799" y="1038225"/>
              <a:ext cx="606425" cy="209550"/>
            </a:xfrm>
            <a:prstGeom prst="rect">
              <a:avLst/>
            </a:prstGeom>
            <a:solidFill>
              <a:sysClr val="window" lastClr="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32004" rIns="0" bIns="0" anchor="t" upright="1"/>
            <a:lstStyle/>
            <a:p>
              <a:pPr algn="l" rtl="0">
                <a:defRPr sz="1000"/>
              </a:pPr>
              <a:r>
                <a:rPr lang="it-IT" sz="1000" b="0" i="0" u="none" strike="noStrike" baseline="0">
                  <a:solidFill>
                    <a:srgbClr val="000000"/>
                  </a:solidFill>
                  <a:latin typeface="Palatino Linotype"/>
                </a:rPr>
                <a:t>b</a:t>
              </a:r>
              <a:r>
                <a:rPr lang="it-IT" sz="1000" b="0" i="0" u="none" strike="noStrike" baseline="-25000">
                  <a:solidFill>
                    <a:srgbClr val="000000"/>
                  </a:solidFill>
                  <a:latin typeface="Palatino Linotype"/>
                </a:rPr>
                <a:t>1</a:t>
              </a:r>
              <a:r>
                <a:rPr lang="it-IT" sz="1000" b="0" i="0" u="none" strike="noStrike" baseline="0">
                  <a:solidFill>
                    <a:srgbClr val="000000"/>
                  </a:solidFill>
                  <a:latin typeface="Palatino Linotype"/>
                </a:rPr>
                <a:t>=0.5m</a:t>
              </a:r>
            </a:p>
          </xdr:txBody>
        </xdr:sp>
        <xdr:sp macro="" textlink="">
          <xdr:nvSpPr>
            <xdr:cNvPr id="46" name="Line 45"/>
            <xdr:cNvSpPr>
              <a:spLocks noChangeShapeType="1"/>
            </xdr:cNvSpPr>
          </xdr:nvSpPr>
          <xdr:spPr bwMode="auto">
            <a:xfrm>
              <a:off x="1667916" y="3981450"/>
              <a:ext cx="1342088" cy="0"/>
            </a:xfrm>
            <a:prstGeom prst="line">
              <a:avLst/>
            </a:prstGeom>
            <a:solidFill>
              <a:sysClr val="window" lastClr="FFFFFF"/>
            </a:solidFill>
            <a:ln w="9525">
              <a:solidFill>
                <a:srgbClr xmlns:mc="http://schemas.openxmlformats.org/markup-compatibility/2006" xmlns:a14="http://schemas.microsoft.com/office/drawing/2010/main" val="000000" mc:Ignorable="a14" a14:legacySpreadsheetColorIndex="64"/>
              </a:solidFill>
              <a:round/>
              <a:headEnd/>
              <a:tailEnd/>
            </a:ln>
            <a:extLst/>
          </xdr:spPr>
        </xdr:sp>
        <xdr:sp macro="" textlink="">
          <xdr:nvSpPr>
            <xdr:cNvPr id="47" name="Line 46"/>
            <xdr:cNvSpPr>
              <a:spLocks noChangeShapeType="1"/>
            </xdr:cNvSpPr>
          </xdr:nvSpPr>
          <xdr:spPr bwMode="auto">
            <a:xfrm>
              <a:off x="1707682" y="3943350"/>
              <a:ext cx="0" cy="85725"/>
            </a:xfrm>
            <a:prstGeom prst="line">
              <a:avLst/>
            </a:prstGeom>
            <a:solidFill>
              <a:sysClr val="window" lastClr="FFFFFF"/>
            </a:solidFill>
            <a:ln w="9525">
              <a:solidFill>
                <a:srgbClr xmlns:mc="http://schemas.openxmlformats.org/markup-compatibility/2006" xmlns:a14="http://schemas.microsoft.com/office/drawing/2010/main" val="000000" mc:Ignorable="a14" a14:legacySpreadsheetColorIndex="64"/>
              </a:solidFill>
              <a:round/>
              <a:headEnd/>
              <a:tailEnd/>
            </a:ln>
            <a:extLst/>
          </xdr:spPr>
        </xdr:sp>
        <xdr:sp macro="" textlink="">
          <xdr:nvSpPr>
            <xdr:cNvPr id="48" name="Line 47"/>
            <xdr:cNvSpPr>
              <a:spLocks noChangeShapeType="1"/>
            </xdr:cNvSpPr>
          </xdr:nvSpPr>
          <xdr:spPr bwMode="auto">
            <a:xfrm>
              <a:off x="1956216" y="3943350"/>
              <a:ext cx="0" cy="85725"/>
            </a:xfrm>
            <a:prstGeom prst="line">
              <a:avLst/>
            </a:prstGeom>
            <a:solidFill>
              <a:sysClr val="window" lastClr="FFFFFF"/>
            </a:solidFill>
            <a:ln w="9525">
              <a:solidFill>
                <a:srgbClr xmlns:mc="http://schemas.openxmlformats.org/markup-compatibility/2006" xmlns:a14="http://schemas.microsoft.com/office/drawing/2010/main" val="000000" mc:Ignorable="a14" a14:legacySpreadsheetColorIndex="64"/>
              </a:solidFill>
              <a:round/>
              <a:headEnd/>
              <a:tailEnd/>
            </a:ln>
            <a:extLst/>
          </xdr:spPr>
        </xdr:sp>
        <xdr:sp macro="" textlink="">
          <xdr:nvSpPr>
            <xdr:cNvPr id="49" name="Line 48"/>
            <xdr:cNvSpPr>
              <a:spLocks noChangeShapeType="1"/>
            </xdr:cNvSpPr>
          </xdr:nvSpPr>
          <xdr:spPr bwMode="auto">
            <a:xfrm>
              <a:off x="2164986" y="3943350"/>
              <a:ext cx="0" cy="85725"/>
            </a:xfrm>
            <a:prstGeom prst="line">
              <a:avLst/>
            </a:prstGeom>
            <a:solidFill>
              <a:sysClr val="window" lastClr="FFFFFF"/>
            </a:solidFill>
            <a:ln w="9525">
              <a:solidFill>
                <a:srgbClr xmlns:mc="http://schemas.openxmlformats.org/markup-compatibility/2006" xmlns:a14="http://schemas.microsoft.com/office/drawing/2010/main" val="000000" mc:Ignorable="a14" a14:legacySpreadsheetColorIndex="64"/>
              </a:solidFill>
              <a:round/>
              <a:headEnd/>
              <a:tailEnd/>
            </a:ln>
            <a:extLst/>
          </xdr:spPr>
        </xdr:sp>
        <xdr:sp macro="" textlink="">
          <xdr:nvSpPr>
            <xdr:cNvPr id="50" name="Line 49"/>
            <xdr:cNvSpPr>
              <a:spLocks noChangeShapeType="1"/>
            </xdr:cNvSpPr>
          </xdr:nvSpPr>
          <xdr:spPr bwMode="auto">
            <a:xfrm>
              <a:off x="2980180" y="3943350"/>
              <a:ext cx="0" cy="85725"/>
            </a:xfrm>
            <a:prstGeom prst="line">
              <a:avLst/>
            </a:prstGeom>
            <a:solidFill>
              <a:sysClr val="window" lastClr="FFFFFF"/>
            </a:solidFill>
            <a:ln w="9525">
              <a:solidFill>
                <a:srgbClr xmlns:mc="http://schemas.openxmlformats.org/markup-compatibility/2006" xmlns:a14="http://schemas.microsoft.com/office/drawing/2010/main" val="000000" mc:Ignorable="a14" a14:legacySpreadsheetColorIndex="64"/>
              </a:solidFill>
              <a:round/>
              <a:headEnd/>
              <a:tailEnd/>
            </a:ln>
            <a:extLst/>
          </xdr:spPr>
        </xdr:sp>
        <xdr:sp macro="" textlink="">
          <xdr:nvSpPr>
            <xdr:cNvPr id="51" name="Text Box 50"/>
            <xdr:cNvSpPr txBox="1">
              <a:spLocks noChangeArrowheads="1"/>
            </xdr:cNvSpPr>
          </xdr:nvSpPr>
          <xdr:spPr bwMode="auto">
            <a:xfrm>
              <a:off x="2592466" y="3790950"/>
              <a:ext cx="198828" cy="190500"/>
            </a:xfrm>
            <a:prstGeom prst="rect">
              <a:avLst/>
            </a:prstGeom>
            <a:solidFill>
              <a:sysClr val="window" lastClr="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32004" rIns="0" bIns="0" anchor="t" upright="1"/>
            <a:lstStyle/>
            <a:p>
              <a:pPr algn="l" rtl="0">
                <a:defRPr sz="1000"/>
              </a:pPr>
              <a:r>
                <a:rPr lang="it-IT" sz="1000" b="0" i="0" u="none" strike="noStrike" baseline="0">
                  <a:solidFill>
                    <a:srgbClr val="000000"/>
                  </a:solidFill>
                  <a:latin typeface="Palatino Linotype"/>
                </a:rPr>
                <a:t>b</a:t>
              </a:r>
            </a:p>
          </xdr:txBody>
        </xdr:sp>
        <xdr:sp macro="" textlink="">
          <xdr:nvSpPr>
            <xdr:cNvPr id="52" name="Text Box 51"/>
            <xdr:cNvSpPr txBox="1">
              <a:spLocks noChangeArrowheads="1"/>
            </xdr:cNvSpPr>
          </xdr:nvSpPr>
          <xdr:spPr bwMode="auto">
            <a:xfrm>
              <a:off x="1667083" y="3781425"/>
              <a:ext cx="318125" cy="200025"/>
            </a:xfrm>
            <a:prstGeom prst="rect">
              <a:avLst/>
            </a:prstGeom>
            <a:solidFill>
              <a:sysClr val="window" lastClr="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32004" rIns="0" bIns="0" anchor="t" upright="1"/>
            <a:lstStyle/>
            <a:p>
              <a:pPr algn="l" rtl="0">
                <a:defRPr sz="1000"/>
              </a:pPr>
              <a:r>
                <a:rPr lang="it-IT" sz="1000" b="0" i="0" u="none" strike="noStrike" baseline="0">
                  <a:solidFill>
                    <a:srgbClr val="000000"/>
                  </a:solidFill>
                  <a:latin typeface="Palatino Linotype"/>
                </a:rPr>
                <a:t>0.95</a:t>
              </a:r>
            </a:p>
          </xdr:txBody>
        </xdr:sp>
        <xdr:sp macro="" textlink="">
          <xdr:nvSpPr>
            <xdr:cNvPr id="53" name="Text Box 52"/>
            <xdr:cNvSpPr txBox="1">
              <a:spLocks noChangeArrowheads="1"/>
            </xdr:cNvSpPr>
          </xdr:nvSpPr>
          <xdr:spPr bwMode="auto">
            <a:xfrm>
              <a:off x="1976099" y="3781425"/>
              <a:ext cx="318125" cy="200025"/>
            </a:xfrm>
            <a:prstGeom prst="rect">
              <a:avLst/>
            </a:prstGeom>
            <a:solidFill>
              <a:sysClr val="window" lastClr="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32004" rIns="0" bIns="0" anchor="t" upright="1"/>
            <a:lstStyle/>
            <a:p>
              <a:pPr algn="l" rtl="0">
                <a:defRPr sz="1000"/>
              </a:pPr>
              <a:r>
                <a:rPr lang="it-IT" sz="1000" b="0" i="0" u="none" strike="noStrike" baseline="0">
                  <a:solidFill>
                    <a:srgbClr val="000000"/>
                  </a:solidFill>
                  <a:latin typeface="Palatino Linotype"/>
                </a:rPr>
                <a:t>0.7</a:t>
              </a:r>
            </a:p>
          </xdr:txBody>
        </xdr:sp>
        <xdr:sp macro="" textlink="">
          <xdr:nvSpPr>
            <xdr:cNvPr id="54" name="Text Box 53"/>
            <xdr:cNvSpPr txBox="1">
              <a:spLocks noChangeArrowheads="1"/>
            </xdr:cNvSpPr>
          </xdr:nvSpPr>
          <xdr:spPr bwMode="auto">
            <a:xfrm>
              <a:off x="3477250" y="1962150"/>
              <a:ext cx="894725" cy="409575"/>
            </a:xfrm>
            <a:prstGeom prst="rect">
              <a:avLst/>
            </a:prstGeom>
            <a:solidFill>
              <a:sysClr val="window" lastClr="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it-IT" sz="1000" b="0" i="0" u="none" strike="noStrike" baseline="0">
                  <a:solidFill>
                    <a:srgbClr val="000000"/>
                  </a:solidFill>
                  <a:latin typeface="Symbol"/>
                </a:rPr>
                <a:t>f</a:t>
              </a:r>
              <a:r>
                <a:rPr lang="it-IT" sz="1000" b="0" i="0" u="none" strike="noStrike" baseline="0">
                  <a:solidFill>
                    <a:srgbClr val="000000"/>
                  </a:solidFill>
                  <a:latin typeface="Palatino Linotype"/>
                </a:rPr>
                <a:t>'</a:t>
              </a:r>
              <a:r>
                <a:rPr lang="it-IT" sz="1000" b="0" i="0" u="none" strike="noStrike" baseline="-25000">
                  <a:solidFill>
                    <a:srgbClr val="000000"/>
                  </a:solidFill>
                  <a:latin typeface="Palatino Linotype"/>
                </a:rPr>
                <a:t>k</a:t>
              </a:r>
              <a:r>
                <a:rPr lang="it-IT" sz="1000" b="0" i="0" u="none" strike="noStrike" baseline="0">
                  <a:solidFill>
                    <a:srgbClr val="000000"/>
                  </a:solidFill>
                  <a:latin typeface="Palatino Linotype"/>
                </a:rPr>
                <a:t> = 32°</a:t>
              </a:r>
            </a:p>
            <a:p>
              <a:pPr algn="l" rtl="0">
                <a:defRPr sz="1000"/>
              </a:pPr>
              <a:r>
                <a:rPr lang="it-IT" sz="1000" b="0" i="0" u="none" strike="noStrike" baseline="0">
                  <a:solidFill>
                    <a:srgbClr val="000000"/>
                  </a:solidFill>
                  <a:latin typeface="Symbol"/>
                </a:rPr>
                <a:t>g</a:t>
              </a:r>
              <a:r>
                <a:rPr lang="it-IT" sz="1000" b="0" i="0" u="none" strike="noStrike" baseline="-25000">
                  <a:solidFill>
                    <a:srgbClr val="000000"/>
                  </a:solidFill>
                  <a:latin typeface="Palatino Linotype"/>
                </a:rPr>
                <a:t>k</a:t>
              </a:r>
              <a:r>
                <a:rPr lang="it-IT" sz="1000" b="0" i="0" u="none" strike="noStrike" baseline="0">
                  <a:solidFill>
                    <a:srgbClr val="000000"/>
                  </a:solidFill>
                  <a:latin typeface="Palatino Linotype"/>
                </a:rPr>
                <a:t> = 20 kN/m</a:t>
              </a:r>
              <a:r>
                <a:rPr lang="it-IT" sz="1000" b="0" i="0" u="none" strike="noStrike" baseline="30000">
                  <a:solidFill>
                    <a:srgbClr val="000000"/>
                  </a:solidFill>
                  <a:latin typeface="Palatino Linotype"/>
                </a:rPr>
                <a:t>3</a:t>
              </a:r>
            </a:p>
          </xdr:txBody>
        </xdr:sp>
      </xdr:grpSp>
      <xdr:cxnSp macro="">
        <xdr:nvCxnSpPr>
          <xdr:cNvPr id="57" name="Connettore 2 56"/>
          <xdr:cNvCxnSpPr/>
        </xdr:nvCxnSpPr>
        <xdr:spPr>
          <a:xfrm flipV="1">
            <a:off x="1641007" y="3438525"/>
            <a:ext cx="759293" cy="1"/>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62" name="Connettore 2 61"/>
          <xdr:cNvCxnSpPr/>
        </xdr:nvCxnSpPr>
        <xdr:spPr>
          <a:xfrm flipH="1" flipV="1">
            <a:off x="1695450" y="2600325"/>
            <a:ext cx="1" cy="885826"/>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67" name="Text Box 40"/>
          <xdr:cNvSpPr txBox="1">
            <a:spLocks noChangeArrowheads="1"/>
          </xdr:cNvSpPr>
        </xdr:nvSpPr>
        <xdr:spPr bwMode="auto">
          <a:xfrm>
            <a:off x="1552575" y="3400425"/>
            <a:ext cx="198828" cy="190500"/>
          </a:xfrm>
          <a:prstGeom prst="rect">
            <a:avLst/>
          </a:prstGeom>
          <a:noFill/>
          <a:ln>
            <a:noFill/>
          </a:ln>
          <a:extLst/>
        </xdr:spPr>
        <xdr:txBody>
          <a:bodyPr vertOverflow="clip" wrap="square" lIns="27432" tIns="32004" rIns="0" bIns="0" anchor="t" upright="1"/>
          <a:lstStyle/>
          <a:p>
            <a:pPr algn="l" rtl="0">
              <a:defRPr sz="1000"/>
            </a:pPr>
            <a:r>
              <a:rPr lang="it-IT" sz="1000" b="0" i="0" u="none" strike="noStrike" baseline="0">
                <a:solidFill>
                  <a:srgbClr val="000000"/>
                </a:solidFill>
                <a:latin typeface="Palatino Linotype"/>
              </a:rPr>
              <a:t>O</a:t>
            </a:r>
          </a:p>
        </xdr:txBody>
      </xdr:sp>
      <xdr:sp macro="" textlink="">
        <xdr:nvSpPr>
          <xdr:cNvPr id="68" name="Text Box 40"/>
          <xdr:cNvSpPr txBox="1">
            <a:spLocks noChangeArrowheads="1"/>
          </xdr:cNvSpPr>
        </xdr:nvSpPr>
        <xdr:spPr bwMode="auto">
          <a:xfrm>
            <a:off x="2390775" y="3390900"/>
            <a:ext cx="198828" cy="190500"/>
          </a:xfrm>
          <a:prstGeom prst="rect">
            <a:avLst/>
          </a:prstGeom>
          <a:noFill/>
          <a:ln>
            <a:noFill/>
          </a:ln>
          <a:extLst/>
        </xdr:spPr>
        <xdr:txBody>
          <a:bodyPr vertOverflow="clip" wrap="square" lIns="27432" tIns="32004" rIns="0" bIns="0" anchor="t" upright="1"/>
          <a:lstStyle/>
          <a:p>
            <a:pPr algn="l" rtl="0">
              <a:defRPr sz="1000"/>
            </a:pPr>
            <a:r>
              <a:rPr lang="it-IT" sz="1000" b="0" i="0" u="none" strike="noStrike" baseline="0">
                <a:solidFill>
                  <a:srgbClr val="000000"/>
                </a:solidFill>
                <a:latin typeface="Palatino Linotype"/>
              </a:rPr>
              <a:t>x</a:t>
            </a:r>
          </a:p>
        </xdr:txBody>
      </xdr:sp>
      <xdr:sp macro="" textlink="">
        <xdr:nvSpPr>
          <xdr:cNvPr id="69" name="Text Box 40"/>
          <xdr:cNvSpPr txBox="1">
            <a:spLocks noChangeArrowheads="1"/>
          </xdr:cNvSpPr>
        </xdr:nvSpPr>
        <xdr:spPr bwMode="auto">
          <a:xfrm>
            <a:off x="1781175" y="2495550"/>
            <a:ext cx="208353" cy="228600"/>
          </a:xfrm>
          <a:prstGeom prst="rect">
            <a:avLst/>
          </a:prstGeom>
          <a:noFill/>
          <a:ln>
            <a:noFill/>
          </a:ln>
          <a:extLst/>
        </xdr:spPr>
        <xdr:txBody>
          <a:bodyPr vertOverflow="clip" wrap="square" lIns="27432" tIns="32004" rIns="0" bIns="0" anchor="t" upright="1"/>
          <a:lstStyle/>
          <a:p>
            <a:pPr algn="l" rtl="0">
              <a:defRPr sz="1000"/>
            </a:pPr>
            <a:r>
              <a:rPr lang="it-IT" sz="1000" b="0" i="0" u="none" strike="noStrike" baseline="0">
                <a:solidFill>
                  <a:srgbClr val="000000"/>
                </a:solidFill>
                <a:latin typeface="Palatino Linotype"/>
              </a:rPr>
              <a:t>y</a:t>
            </a:r>
          </a:p>
        </xdr:txBody>
      </xdr:sp>
    </xdr:grpSp>
    <xdr:clientData/>
  </xdr:twoCellAnchor>
  <xdr:twoCellAnchor editAs="oneCell">
    <xdr:from>
      <xdr:col>0</xdr:col>
      <xdr:colOff>104775</xdr:colOff>
      <xdr:row>18</xdr:row>
      <xdr:rowOff>152400</xdr:rowOff>
    </xdr:from>
    <xdr:to>
      <xdr:col>5</xdr:col>
      <xdr:colOff>272475</xdr:colOff>
      <xdr:row>22</xdr:row>
      <xdr:rowOff>152400</xdr:rowOff>
    </xdr:to>
    <xdr:pic>
      <xdr:nvPicPr>
        <xdr:cNvPr id="71" name="Picture 96"/>
        <xdr:cNvPicPr>
          <a:picLocks noChangeAspect="1" noChangeArrowheads="1"/>
        </xdr:cNvPicPr>
      </xdr:nvPicPr>
      <xdr:blipFill>
        <a:blip xmlns:r="http://schemas.openxmlformats.org/officeDocument/2006/relationships" r:embed="rId1">
          <a:grayscl/>
          <a:biLevel thresh="50000"/>
          <a:extLst>
            <a:ext uri="{28A0092B-C50C-407E-A947-70E740481C1C}">
              <a14:useLocalDpi xmlns:a14="http://schemas.microsoft.com/office/drawing/2010/main" val="0"/>
            </a:ext>
          </a:extLst>
        </a:blip>
        <a:srcRect/>
        <a:stretch>
          <a:fillRect/>
        </a:stretch>
      </xdr:blipFill>
      <xdr:spPr bwMode="auto">
        <a:xfrm>
          <a:off x="104775" y="3581400"/>
          <a:ext cx="3330000" cy="762000"/>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371475</xdr:colOff>
      <xdr:row>1</xdr:row>
      <xdr:rowOff>38100</xdr:rowOff>
    </xdr:from>
    <xdr:to>
      <xdr:col>16</xdr:col>
      <xdr:colOff>171450</xdr:colOff>
      <xdr:row>17</xdr:row>
      <xdr:rowOff>142875</xdr:rowOff>
    </xdr:to>
    <xdr:grpSp>
      <xdr:nvGrpSpPr>
        <xdr:cNvPr id="10244" name="Gruppo 10243"/>
        <xdr:cNvGrpSpPr/>
      </xdr:nvGrpSpPr>
      <xdr:grpSpPr>
        <a:xfrm>
          <a:off x="6581775" y="228600"/>
          <a:ext cx="3457575" cy="3152775"/>
          <a:chOff x="6467475" y="228600"/>
          <a:chExt cx="3457575" cy="3152775"/>
        </a:xfrm>
      </xdr:grpSpPr>
      <xdr:grpSp>
        <xdr:nvGrpSpPr>
          <xdr:cNvPr id="72" name="Group 114"/>
          <xdr:cNvGrpSpPr>
            <a:grpSpLocks/>
          </xdr:cNvGrpSpPr>
        </xdr:nvGrpSpPr>
        <xdr:grpSpPr bwMode="auto">
          <a:xfrm>
            <a:off x="6467475" y="228600"/>
            <a:ext cx="3457575" cy="3152775"/>
            <a:chOff x="84" y="1145"/>
            <a:chExt cx="340" cy="331"/>
          </a:xfrm>
        </xdr:grpSpPr>
        <xdr:sp macro="" textlink="">
          <xdr:nvSpPr>
            <xdr:cNvPr id="73" name="Rectangle 115"/>
            <xdr:cNvSpPr>
              <a:spLocks noChangeArrowheads="1"/>
            </xdr:cNvSpPr>
          </xdr:nvSpPr>
          <xdr:spPr bwMode="auto">
            <a:xfrm>
              <a:off x="182" y="1391"/>
              <a:ext cx="127" cy="20"/>
            </a:xfrm>
            <a:prstGeom prst="rect">
              <a:avLst/>
            </a:prstGeom>
            <a:solidFill>
              <a:srgbClr xmlns:mc="http://schemas.openxmlformats.org/markup-compatibility/2006" xmlns:a14="http://schemas.microsoft.com/office/drawing/2010/main" val="C0C0C0" mc:Ignorable="a14" a14:legacySpreadsheetColorIndex="22"/>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74" name="Rectangle 116"/>
            <xdr:cNvSpPr>
              <a:spLocks noChangeArrowheads="1"/>
            </xdr:cNvSpPr>
          </xdr:nvSpPr>
          <xdr:spPr bwMode="auto">
            <a:xfrm>
              <a:off x="214" y="1211"/>
              <a:ext cx="14" cy="180"/>
            </a:xfrm>
            <a:prstGeom prst="rect">
              <a:avLst/>
            </a:prstGeom>
            <a:solidFill>
              <a:srgbClr xmlns:mc="http://schemas.openxmlformats.org/markup-compatibility/2006" xmlns:a14="http://schemas.microsoft.com/office/drawing/2010/main" val="C0C0C0" mc:Ignorable="a14" a14:legacySpreadsheetColorIndex="22"/>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75" name="AutoShape 117"/>
            <xdr:cNvSpPr>
              <a:spLocks noChangeArrowheads="1"/>
            </xdr:cNvSpPr>
          </xdr:nvSpPr>
          <xdr:spPr bwMode="auto">
            <a:xfrm flipH="1">
              <a:off x="205" y="1212"/>
              <a:ext cx="10" cy="179"/>
            </a:xfrm>
            <a:prstGeom prst="rtTriangle">
              <a:avLst/>
            </a:prstGeom>
            <a:solidFill>
              <a:srgbClr xmlns:mc="http://schemas.openxmlformats.org/markup-compatibility/2006" xmlns:a14="http://schemas.microsoft.com/office/drawing/2010/main" val="C0C0C0" mc:Ignorable="a14" a14:legacySpreadsheetColorIndex="22"/>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76" name="Line 118"/>
            <xdr:cNvSpPr>
              <a:spLocks noChangeShapeType="1"/>
            </xdr:cNvSpPr>
          </xdr:nvSpPr>
          <xdr:spPr bwMode="auto">
            <a:xfrm flipV="1">
              <a:off x="228" y="1171"/>
              <a:ext cx="146" cy="4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7" name="Line 119"/>
            <xdr:cNvSpPr>
              <a:spLocks noChangeShapeType="1"/>
            </xdr:cNvSpPr>
          </xdr:nvSpPr>
          <xdr:spPr bwMode="auto">
            <a:xfrm>
              <a:off x="228" y="1212"/>
              <a:ext cx="8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8" name="Line 120"/>
            <xdr:cNvSpPr>
              <a:spLocks noChangeShapeType="1"/>
            </xdr:cNvSpPr>
          </xdr:nvSpPr>
          <xdr:spPr bwMode="auto">
            <a:xfrm flipH="1">
              <a:off x="255" y="1204"/>
              <a:ext cx="1"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9" name="Text Box 121"/>
            <xdr:cNvSpPr txBox="1">
              <a:spLocks noChangeArrowheads="1"/>
            </xdr:cNvSpPr>
          </xdr:nvSpPr>
          <xdr:spPr bwMode="auto">
            <a:xfrm>
              <a:off x="266" y="1202"/>
              <a:ext cx="54" cy="32"/>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it-IT" sz="1000" b="0" i="0" u="none" strike="noStrike" baseline="0">
                  <a:solidFill>
                    <a:srgbClr val="000000"/>
                  </a:solidFill>
                  <a:latin typeface="Symbol"/>
                </a:rPr>
                <a:t>b</a:t>
              </a:r>
              <a:r>
                <a:rPr lang="it-IT" sz="1000" b="0" i="0" u="none" strike="noStrike" baseline="0">
                  <a:solidFill>
                    <a:srgbClr val="000000"/>
                  </a:solidFill>
                  <a:latin typeface="Palatino Linotype"/>
                </a:rPr>
                <a:t> = 20°</a:t>
              </a:r>
            </a:p>
          </xdr:txBody>
        </xdr:sp>
        <xdr:sp macro="" textlink="">
          <xdr:nvSpPr>
            <xdr:cNvPr id="80" name="Line 122"/>
            <xdr:cNvSpPr>
              <a:spLocks noChangeShapeType="1"/>
            </xdr:cNvSpPr>
          </xdr:nvSpPr>
          <xdr:spPr bwMode="auto">
            <a:xfrm>
              <a:off x="309" y="1188"/>
              <a:ext cx="0" cy="223"/>
            </a:xfrm>
            <a:prstGeom prst="line">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noFill/>
                </a14:hiddenFill>
              </a:ext>
            </a:extLst>
          </xdr:spPr>
        </xdr:sp>
        <xdr:sp macro="" textlink="">
          <xdr:nvSpPr>
            <xdr:cNvPr id="81" name="Line 123"/>
            <xdr:cNvSpPr>
              <a:spLocks noChangeShapeType="1"/>
            </xdr:cNvSpPr>
          </xdr:nvSpPr>
          <xdr:spPr bwMode="auto">
            <a:xfrm>
              <a:off x="139" y="1391"/>
              <a:ext cx="4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2" name="Line 124"/>
            <xdr:cNvSpPr>
              <a:spLocks noChangeShapeType="1"/>
            </xdr:cNvSpPr>
          </xdr:nvSpPr>
          <xdr:spPr bwMode="auto">
            <a:xfrm>
              <a:off x="309" y="1170"/>
              <a:ext cx="0" cy="1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sp macro="" textlink="">
          <xdr:nvSpPr>
            <xdr:cNvPr id="83" name="Line 125"/>
            <xdr:cNvSpPr>
              <a:spLocks noChangeShapeType="1"/>
            </xdr:cNvSpPr>
          </xdr:nvSpPr>
          <xdr:spPr bwMode="auto">
            <a:xfrm>
              <a:off x="325" y="1166"/>
              <a:ext cx="0" cy="1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sp macro="" textlink="">
          <xdr:nvSpPr>
            <xdr:cNvPr id="84" name="Line 126"/>
            <xdr:cNvSpPr>
              <a:spLocks noChangeShapeType="1"/>
            </xdr:cNvSpPr>
          </xdr:nvSpPr>
          <xdr:spPr bwMode="auto">
            <a:xfrm>
              <a:off x="341" y="1161"/>
              <a:ext cx="0" cy="1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sp macro="" textlink="">
          <xdr:nvSpPr>
            <xdr:cNvPr id="85" name="Line 127"/>
            <xdr:cNvSpPr>
              <a:spLocks noChangeShapeType="1"/>
            </xdr:cNvSpPr>
          </xdr:nvSpPr>
          <xdr:spPr bwMode="auto">
            <a:xfrm>
              <a:off x="357" y="1157"/>
              <a:ext cx="0" cy="1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sp macro="" textlink="">
          <xdr:nvSpPr>
            <xdr:cNvPr id="86" name="Line 128"/>
            <xdr:cNvSpPr>
              <a:spLocks noChangeShapeType="1"/>
            </xdr:cNvSpPr>
          </xdr:nvSpPr>
          <xdr:spPr bwMode="auto">
            <a:xfrm>
              <a:off x="373" y="1152"/>
              <a:ext cx="0" cy="1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sp macro="" textlink="">
          <xdr:nvSpPr>
            <xdr:cNvPr id="87" name="Text Box 129"/>
            <xdr:cNvSpPr txBox="1">
              <a:spLocks noChangeArrowheads="1"/>
            </xdr:cNvSpPr>
          </xdr:nvSpPr>
          <xdr:spPr bwMode="auto">
            <a:xfrm>
              <a:off x="257" y="1145"/>
              <a:ext cx="73" cy="21"/>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32004" rIns="0" bIns="0" anchor="t" upright="1"/>
            <a:lstStyle/>
            <a:p>
              <a:pPr algn="l" rtl="0">
                <a:defRPr sz="1000"/>
              </a:pPr>
              <a:r>
                <a:rPr lang="it-IT" sz="1000" b="0" i="0" u="none" strike="noStrike" baseline="0">
                  <a:solidFill>
                    <a:srgbClr val="000000"/>
                  </a:solidFill>
                  <a:latin typeface="Palatino Linotype"/>
                </a:rPr>
                <a:t>q</a:t>
              </a:r>
              <a:r>
                <a:rPr lang="it-IT" sz="1000" b="0" i="0" u="none" strike="noStrike" baseline="-25000">
                  <a:solidFill>
                    <a:srgbClr val="000000"/>
                  </a:solidFill>
                  <a:latin typeface="Palatino Linotype"/>
                </a:rPr>
                <a:t>k</a:t>
              </a:r>
              <a:r>
                <a:rPr lang="it-IT" sz="1000" b="0" i="0" u="none" strike="noStrike" baseline="0">
                  <a:solidFill>
                    <a:srgbClr val="000000"/>
                  </a:solidFill>
                  <a:latin typeface="Palatino Linotype"/>
                </a:rPr>
                <a:t> = 10 kPa</a:t>
              </a:r>
            </a:p>
          </xdr:txBody>
        </xdr:sp>
        <xdr:sp macro="" textlink="">
          <xdr:nvSpPr>
            <xdr:cNvPr id="88" name="Line 130"/>
            <xdr:cNvSpPr>
              <a:spLocks noChangeShapeType="1"/>
            </xdr:cNvSpPr>
          </xdr:nvSpPr>
          <xdr:spPr bwMode="auto">
            <a:xfrm>
              <a:off x="157" y="1211"/>
              <a:ext cx="2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9" name="Line 131"/>
            <xdr:cNvSpPr>
              <a:spLocks noChangeShapeType="1"/>
            </xdr:cNvSpPr>
          </xdr:nvSpPr>
          <xdr:spPr bwMode="auto">
            <a:xfrm>
              <a:off x="166" y="1207"/>
              <a:ext cx="0" cy="20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0" name="Text Box 132"/>
            <xdr:cNvSpPr txBox="1">
              <a:spLocks noChangeArrowheads="1"/>
            </xdr:cNvSpPr>
          </xdr:nvSpPr>
          <xdr:spPr bwMode="auto">
            <a:xfrm>
              <a:off x="139" y="1279"/>
              <a:ext cx="46" cy="2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32004" rIns="0" bIns="0" anchor="t" upright="1"/>
            <a:lstStyle/>
            <a:p>
              <a:pPr algn="l" rtl="0">
                <a:defRPr sz="1000"/>
              </a:pPr>
              <a:r>
                <a:rPr lang="it-IT" sz="1000" b="0" i="0" u="none" strike="noStrike" baseline="0">
                  <a:solidFill>
                    <a:srgbClr val="000000"/>
                  </a:solidFill>
                  <a:latin typeface="Palatino Linotype"/>
                </a:rPr>
                <a:t>h=6 m</a:t>
              </a:r>
            </a:p>
          </xdr:txBody>
        </xdr:sp>
        <xdr:sp macro="" textlink="">
          <xdr:nvSpPr>
            <xdr:cNvPr id="91" name="Line 133"/>
            <xdr:cNvSpPr>
              <a:spLocks noChangeShapeType="1"/>
            </xdr:cNvSpPr>
          </xdr:nvSpPr>
          <xdr:spPr bwMode="auto">
            <a:xfrm>
              <a:off x="155" y="1411"/>
              <a:ext cx="2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2" name="Text Box 134"/>
            <xdr:cNvSpPr txBox="1">
              <a:spLocks noChangeArrowheads="1"/>
            </xdr:cNvSpPr>
          </xdr:nvSpPr>
          <xdr:spPr bwMode="auto">
            <a:xfrm>
              <a:off x="84" y="1391"/>
              <a:ext cx="84" cy="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32004" rIns="0" bIns="0" anchor="t" upright="1"/>
            <a:lstStyle/>
            <a:p>
              <a:pPr algn="l" rtl="0">
                <a:defRPr sz="1000"/>
              </a:pPr>
              <a:r>
                <a:rPr lang="it-IT" sz="1000" b="0" i="0" u="none" strike="noStrike" baseline="0">
                  <a:solidFill>
                    <a:srgbClr val="000000"/>
                  </a:solidFill>
                  <a:latin typeface="Palatino Linotype"/>
                </a:rPr>
                <a:t>h</a:t>
              </a:r>
              <a:r>
                <a:rPr lang="it-IT" sz="1000" b="0" i="0" u="none" strike="noStrike" baseline="-25000">
                  <a:solidFill>
                    <a:srgbClr val="000000"/>
                  </a:solidFill>
                  <a:latin typeface="Palatino Linotype"/>
                </a:rPr>
                <a:t>1</a:t>
              </a:r>
              <a:r>
                <a:rPr lang="it-IT" sz="1000" b="0" i="0" u="none" strike="noStrike" baseline="0">
                  <a:solidFill>
                    <a:srgbClr val="000000"/>
                  </a:solidFill>
                  <a:latin typeface="Palatino Linotype"/>
                </a:rPr>
                <a:t>=h</a:t>
              </a:r>
              <a:r>
                <a:rPr lang="it-IT" sz="1000" b="0" i="0" u="none" strike="noStrike" baseline="-25000">
                  <a:solidFill>
                    <a:srgbClr val="000000"/>
                  </a:solidFill>
                  <a:latin typeface="Palatino Linotype"/>
                </a:rPr>
                <a:t>2</a:t>
              </a:r>
              <a:r>
                <a:rPr lang="it-IT" sz="1000" b="0" i="0" u="none" strike="noStrike" baseline="0">
                  <a:solidFill>
                    <a:srgbClr val="000000"/>
                  </a:solidFill>
                  <a:latin typeface="Palatino Linotype"/>
                </a:rPr>
                <a:t>=0.8 m</a:t>
              </a:r>
            </a:p>
          </xdr:txBody>
        </xdr:sp>
        <xdr:sp macro="" textlink="">
          <xdr:nvSpPr>
            <xdr:cNvPr id="93" name="Line 135"/>
            <xdr:cNvSpPr>
              <a:spLocks noChangeShapeType="1"/>
            </xdr:cNvSpPr>
          </xdr:nvSpPr>
          <xdr:spPr bwMode="auto">
            <a:xfrm>
              <a:off x="182" y="1368"/>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4" name="Line 136"/>
            <xdr:cNvSpPr>
              <a:spLocks noChangeShapeType="1"/>
            </xdr:cNvSpPr>
          </xdr:nvSpPr>
          <xdr:spPr bwMode="auto">
            <a:xfrm flipV="1">
              <a:off x="180" y="1371"/>
              <a:ext cx="133" cy="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5" name="Line 137"/>
            <xdr:cNvSpPr>
              <a:spLocks noChangeShapeType="1"/>
            </xdr:cNvSpPr>
          </xdr:nvSpPr>
          <xdr:spPr bwMode="auto">
            <a:xfrm flipH="1" flipV="1">
              <a:off x="204" y="1367"/>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6" name="Text Box 138"/>
            <xdr:cNvSpPr txBox="1">
              <a:spLocks noChangeArrowheads="1"/>
            </xdr:cNvSpPr>
          </xdr:nvSpPr>
          <xdr:spPr bwMode="auto">
            <a:xfrm>
              <a:off x="182" y="1349"/>
              <a:ext cx="23" cy="2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32004" rIns="0" bIns="0" anchor="t" upright="1"/>
            <a:lstStyle/>
            <a:p>
              <a:pPr algn="l" rtl="0">
                <a:defRPr sz="1000"/>
              </a:pPr>
              <a:r>
                <a:rPr lang="it-IT" sz="1000" b="0" i="0" u="none" strike="noStrike" baseline="0">
                  <a:solidFill>
                    <a:srgbClr val="000000"/>
                  </a:solidFill>
                  <a:latin typeface="Palatino Linotype"/>
                </a:rPr>
                <a:t>b</a:t>
              </a:r>
              <a:r>
                <a:rPr lang="it-IT" sz="1000" b="0" i="0" u="none" strike="noStrike" baseline="-25000">
                  <a:solidFill>
                    <a:srgbClr val="000000"/>
                  </a:solidFill>
                  <a:latin typeface="Palatino Linotype"/>
                </a:rPr>
                <a:t>2</a:t>
              </a:r>
            </a:p>
          </xdr:txBody>
        </xdr:sp>
        <xdr:sp macro="" textlink="">
          <xdr:nvSpPr>
            <xdr:cNvPr id="97" name="Text Box 139"/>
            <xdr:cNvSpPr txBox="1">
              <a:spLocks noChangeArrowheads="1"/>
            </xdr:cNvSpPr>
          </xdr:nvSpPr>
          <xdr:spPr bwMode="auto">
            <a:xfrm>
              <a:off x="208" y="1349"/>
              <a:ext cx="23" cy="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32004" rIns="0" bIns="0" anchor="t" upright="1"/>
            <a:lstStyle/>
            <a:p>
              <a:pPr algn="l" rtl="0">
                <a:defRPr sz="1000"/>
              </a:pPr>
              <a:r>
                <a:rPr lang="it-IT" sz="1000" b="0" i="0" u="none" strike="noStrike" baseline="0">
                  <a:solidFill>
                    <a:srgbClr val="000000"/>
                  </a:solidFill>
                  <a:latin typeface="Palatino Linotype"/>
                </a:rPr>
                <a:t>b</a:t>
              </a:r>
              <a:r>
                <a:rPr lang="it-IT" sz="1000" b="0" i="0" u="none" strike="noStrike" baseline="-25000">
                  <a:solidFill>
                    <a:srgbClr val="000000"/>
                  </a:solidFill>
                  <a:latin typeface="Palatino Linotype"/>
                </a:rPr>
                <a:t>3</a:t>
              </a:r>
            </a:p>
          </xdr:txBody>
        </xdr:sp>
        <xdr:sp macro="" textlink="">
          <xdr:nvSpPr>
            <xdr:cNvPr id="98" name="Text Box 140"/>
            <xdr:cNvSpPr txBox="1">
              <a:spLocks noChangeArrowheads="1"/>
            </xdr:cNvSpPr>
          </xdr:nvSpPr>
          <xdr:spPr bwMode="auto">
            <a:xfrm>
              <a:off x="256" y="1350"/>
              <a:ext cx="23" cy="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32004" rIns="0" bIns="0" anchor="t" upright="1"/>
            <a:lstStyle/>
            <a:p>
              <a:pPr algn="l" rtl="0">
                <a:defRPr sz="1000"/>
              </a:pPr>
              <a:r>
                <a:rPr lang="it-IT" sz="1000" b="0" i="0" u="none" strike="noStrike" baseline="0">
                  <a:solidFill>
                    <a:srgbClr val="000000"/>
                  </a:solidFill>
                  <a:latin typeface="Palatino Linotype"/>
                </a:rPr>
                <a:t>b</a:t>
              </a:r>
            </a:p>
          </xdr:txBody>
        </xdr:sp>
        <xdr:sp macro="" textlink="">
          <xdr:nvSpPr>
            <xdr:cNvPr id="99" name="Line 141"/>
            <xdr:cNvSpPr>
              <a:spLocks noChangeShapeType="1"/>
            </xdr:cNvSpPr>
          </xdr:nvSpPr>
          <xdr:spPr bwMode="auto">
            <a:xfrm>
              <a:off x="336" y="1185"/>
              <a:ext cx="0" cy="23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0" name="Line 142"/>
            <xdr:cNvSpPr>
              <a:spLocks noChangeShapeType="1"/>
            </xdr:cNvSpPr>
          </xdr:nvSpPr>
          <xdr:spPr bwMode="auto">
            <a:xfrm>
              <a:off x="329" y="1411"/>
              <a:ext cx="1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1" name="Line 143"/>
            <xdr:cNvSpPr>
              <a:spLocks noChangeShapeType="1"/>
            </xdr:cNvSpPr>
          </xdr:nvSpPr>
          <xdr:spPr bwMode="auto">
            <a:xfrm>
              <a:off x="328" y="1188"/>
              <a:ext cx="1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2" name="Text Box 144"/>
            <xdr:cNvSpPr txBox="1">
              <a:spLocks noChangeArrowheads="1"/>
            </xdr:cNvSpPr>
          </xdr:nvSpPr>
          <xdr:spPr bwMode="auto">
            <a:xfrm>
              <a:off x="330" y="1281"/>
              <a:ext cx="20" cy="2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32004" rIns="0" bIns="0" anchor="t" upright="1"/>
            <a:lstStyle/>
            <a:p>
              <a:pPr algn="l" rtl="0">
                <a:defRPr sz="1000"/>
              </a:pPr>
              <a:r>
                <a:rPr lang="it-IT" sz="1000" b="0" i="0" u="none" strike="noStrike" baseline="0">
                  <a:solidFill>
                    <a:srgbClr val="000000"/>
                  </a:solidFill>
                  <a:latin typeface="Palatino Linotype"/>
                </a:rPr>
                <a:t>H</a:t>
              </a:r>
            </a:p>
          </xdr:txBody>
        </xdr:sp>
        <xdr:sp macro="" textlink="">
          <xdr:nvSpPr>
            <xdr:cNvPr id="103" name="Line 145"/>
            <xdr:cNvSpPr>
              <a:spLocks noChangeShapeType="1"/>
            </xdr:cNvSpPr>
          </xdr:nvSpPr>
          <xdr:spPr bwMode="auto">
            <a:xfrm>
              <a:off x="176" y="1431"/>
              <a:ext cx="13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4" name="Line 146"/>
            <xdr:cNvSpPr>
              <a:spLocks noChangeShapeType="1"/>
            </xdr:cNvSpPr>
          </xdr:nvSpPr>
          <xdr:spPr bwMode="auto">
            <a:xfrm>
              <a:off x="181" y="1427"/>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5" name="Line 147"/>
            <xdr:cNvSpPr>
              <a:spLocks noChangeShapeType="1"/>
            </xdr:cNvSpPr>
          </xdr:nvSpPr>
          <xdr:spPr bwMode="auto">
            <a:xfrm>
              <a:off x="310" y="1427"/>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6" name="Text Box 148"/>
            <xdr:cNvSpPr txBox="1">
              <a:spLocks noChangeArrowheads="1"/>
            </xdr:cNvSpPr>
          </xdr:nvSpPr>
          <xdr:spPr bwMode="auto">
            <a:xfrm>
              <a:off x="238" y="1418"/>
              <a:ext cx="20" cy="2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32004" rIns="0" bIns="0" anchor="t" upright="1"/>
            <a:lstStyle/>
            <a:p>
              <a:pPr algn="l" rtl="0">
                <a:defRPr sz="1000"/>
              </a:pPr>
              <a:r>
                <a:rPr lang="it-IT" sz="1000" b="0" i="0" u="none" strike="noStrike" baseline="0">
                  <a:solidFill>
                    <a:srgbClr val="000000"/>
                  </a:solidFill>
                  <a:latin typeface="Palatino Linotype"/>
                </a:rPr>
                <a:t>B</a:t>
              </a:r>
            </a:p>
          </xdr:txBody>
        </xdr:sp>
        <xdr:sp macro="" textlink="">
          <xdr:nvSpPr>
            <xdr:cNvPr id="107" name="Line 149"/>
            <xdr:cNvSpPr>
              <a:spLocks noChangeShapeType="1"/>
            </xdr:cNvSpPr>
          </xdr:nvSpPr>
          <xdr:spPr bwMode="auto">
            <a:xfrm>
              <a:off x="212" y="1190"/>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8" name="Line 150"/>
            <xdr:cNvSpPr>
              <a:spLocks noChangeShapeType="1"/>
            </xdr:cNvSpPr>
          </xdr:nvSpPr>
          <xdr:spPr bwMode="auto">
            <a:xfrm flipV="1">
              <a:off x="214" y="1186"/>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9" name="Line 151"/>
            <xdr:cNvSpPr>
              <a:spLocks noChangeShapeType="1"/>
            </xdr:cNvSpPr>
          </xdr:nvSpPr>
          <xdr:spPr bwMode="auto">
            <a:xfrm flipV="1">
              <a:off x="229" y="1187"/>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0" name="Text Box 152"/>
            <xdr:cNvSpPr txBox="1">
              <a:spLocks noChangeArrowheads="1"/>
            </xdr:cNvSpPr>
          </xdr:nvSpPr>
          <xdr:spPr bwMode="auto">
            <a:xfrm>
              <a:off x="180" y="1162"/>
              <a:ext cx="63" cy="2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32004" rIns="0" bIns="0" anchor="t" upright="1"/>
            <a:lstStyle/>
            <a:p>
              <a:pPr algn="l" rtl="0">
                <a:defRPr sz="1000"/>
              </a:pPr>
              <a:r>
                <a:rPr lang="it-IT" sz="1000" b="0" i="0" u="none" strike="noStrike" baseline="0">
                  <a:solidFill>
                    <a:srgbClr val="000000"/>
                  </a:solidFill>
                  <a:latin typeface="Palatino Linotype"/>
                </a:rPr>
                <a:t>b</a:t>
              </a:r>
              <a:r>
                <a:rPr lang="it-IT" sz="1000" b="0" i="0" u="none" strike="noStrike" baseline="-25000">
                  <a:solidFill>
                    <a:srgbClr val="000000"/>
                  </a:solidFill>
                  <a:latin typeface="Palatino Linotype"/>
                </a:rPr>
                <a:t>1</a:t>
              </a:r>
              <a:r>
                <a:rPr lang="it-IT" sz="1000" b="0" i="0" u="none" strike="noStrike" baseline="0">
                  <a:solidFill>
                    <a:srgbClr val="000000"/>
                  </a:solidFill>
                  <a:latin typeface="Palatino Linotype"/>
                </a:rPr>
                <a:t>=0.5m</a:t>
              </a:r>
            </a:p>
          </xdr:txBody>
        </xdr:sp>
        <xdr:sp macro="" textlink="">
          <xdr:nvSpPr>
            <xdr:cNvPr id="111" name="Line 153"/>
            <xdr:cNvSpPr>
              <a:spLocks noChangeShapeType="1"/>
            </xdr:cNvSpPr>
          </xdr:nvSpPr>
          <xdr:spPr bwMode="auto">
            <a:xfrm>
              <a:off x="178" y="1471"/>
              <a:ext cx="1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2" name="Line 154"/>
            <xdr:cNvSpPr>
              <a:spLocks noChangeShapeType="1"/>
            </xdr:cNvSpPr>
          </xdr:nvSpPr>
          <xdr:spPr bwMode="auto">
            <a:xfrm>
              <a:off x="182" y="1467"/>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3" name="Line 155"/>
            <xdr:cNvSpPr>
              <a:spLocks noChangeShapeType="1"/>
            </xdr:cNvSpPr>
          </xdr:nvSpPr>
          <xdr:spPr bwMode="auto">
            <a:xfrm>
              <a:off x="207" y="1467"/>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4" name="Line 156"/>
            <xdr:cNvSpPr>
              <a:spLocks noChangeShapeType="1"/>
            </xdr:cNvSpPr>
          </xdr:nvSpPr>
          <xdr:spPr bwMode="auto">
            <a:xfrm>
              <a:off x="228" y="1467"/>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5" name="Line 157"/>
            <xdr:cNvSpPr>
              <a:spLocks noChangeShapeType="1"/>
            </xdr:cNvSpPr>
          </xdr:nvSpPr>
          <xdr:spPr bwMode="auto">
            <a:xfrm>
              <a:off x="310" y="1467"/>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6" name="Text Box 158"/>
            <xdr:cNvSpPr txBox="1">
              <a:spLocks noChangeArrowheads="1"/>
            </xdr:cNvSpPr>
          </xdr:nvSpPr>
          <xdr:spPr bwMode="auto">
            <a:xfrm>
              <a:off x="271" y="1451"/>
              <a:ext cx="20" cy="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32004" rIns="0" bIns="0" anchor="t" upright="1"/>
            <a:lstStyle/>
            <a:p>
              <a:pPr algn="l" rtl="0">
                <a:defRPr sz="1000"/>
              </a:pPr>
              <a:r>
                <a:rPr lang="it-IT" sz="1000" b="0" i="0" u="none" strike="noStrike" baseline="0">
                  <a:solidFill>
                    <a:srgbClr val="000000"/>
                  </a:solidFill>
                  <a:latin typeface="Palatino Linotype"/>
                </a:rPr>
                <a:t>b</a:t>
              </a:r>
            </a:p>
          </xdr:txBody>
        </xdr:sp>
        <xdr:sp macro="" textlink="">
          <xdr:nvSpPr>
            <xdr:cNvPr id="117" name="Text Box 159"/>
            <xdr:cNvSpPr txBox="1">
              <a:spLocks noChangeArrowheads="1"/>
            </xdr:cNvSpPr>
          </xdr:nvSpPr>
          <xdr:spPr bwMode="auto">
            <a:xfrm>
              <a:off x="176" y="1450"/>
              <a:ext cx="32" cy="2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32004" rIns="0" bIns="0" anchor="t" upright="1"/>
            <a:lstStyle/>
            <a:p>
              <a:pPr algn="l" rtl="0">
                <a:defRPr sz="1000"/>
              </a:pPr>
              <a:r>
                <a:rPr lang="it-IT" sz="1000" b="0" i="0" u="none" strike="noStrike" baseline="0">
                  <a:solidFill>
                    <a:srgbClr val="000000"/>
                  </a:solidFill>
                  <a:latin typeface="Palatino Linotype"/>
                </a:rPr>
                <a:t>0.95</a:t>
              </a:r>
            </a:p>
          </xdr:txBody>
        </xdr:sp>
        <xdr:sp macro="" textlink="">
          <xdr:nvSpPr>
            <xdr:cNvPr id="118" name="Text Box 160"/>
            <xdr:cNvSpPr txBox="1">
              <a:spLocks noChangeArrowheads="1"/>
            </xdr:cNvSpPr>
          </xdr:nvSpPr>
          <xdr:spPr bwMode="auto">
            <a:xfrm>
              <a:off x="209" y="1451"/>
              <a:ext cx="35" cy="2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32004" rIns="0" bIns="0" anchor="t" upright="1"/>
            <a:lstStyle/>
            <a:p>
              <a:pPr algn="l" rtl="0">
                <a:defRPr sz="1000"/>
              </a:pPr>
              <a:r>
                <a:rPr lang="it-IT" sz="1000" b="0" i="0" u="none" strike="noStrike" baseline="0">
                  <a:solidFill>
                    <a:srgbClr val="000000"/>
                  </a:solidFill>
                  <a:latin typeface="Palatino Linotype"/>
                </a:rPr>
                <a:t>0.7</a:t>
              </a:r>
            </a:p>
          </xdr:txBody>
        </xdr:sp>
        <xdr:sp macro="" textlink="">
          <xdr:nvSpPr>
            <xdr:cNvPr id="119" name="Line 161"/>
            <xdr:cNvSpPr>
              <a:spLocks noChangeShapeType="1"/>
            </xdr:cNvSpPr>
          </xdr:nvSpPr>
          <xdr:spPr bwMode="auto">
            <a:xfrm>
              <a:off x="228" y="1391"/>
              <a:ext cx="0" cy="2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0" name="Text Box 162"/>
            <xdr:cNvSpPr txBox="1">
              <a:spLocks noChangeArrowheads="1"/>
            </xdr:cNvSpPr>
          </xdr:nvSpPr>
          <xdr:spPr bwMode="auto">
            <a:xfrm>
              <a:off x="259" y="1395"/>
              <a:ext cx="14" cy="14"/>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it-IT" sz="800" b="0" i="0" u="none" strike="noStrike" baseline="0">
                  <a:solidFill>
                    <a:srgbClr val="000000"/>
                  </a:solidFill>
                  <a:latin typeface="Arial"/>
                  <a:cs typeface="Arial"/>
                </a:rPr>
                <a:t>2</a:t>
              </a:r>
            </a:p>
          </xdr:txBody>
        </xdr:sp>
        <xdr:sp macro="" textlink="">
          <xdr:nvSpPr>
            <xdr:cNvPr id="121" name="Text Box 163"/>
            <xdr:cNvSpPr txBox="1">
              <a:spLocks noChangeArrowheads="1"/>
            </xdr:cNvSpPr>
          </xdr:nvSpPr>
          <xdr:spPr bwMode="auto">
            <a:xfrm>
              <a:off x="194" y="1395"/>
              <a:ext cx="11" cy="14"/>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it-IT" sz="800" b="0" i="0" u="none" strike="noStrike" baseline="0">
                  <a:solidFill>
                    <a:srgbClr val="000000"/>
                  </a:solidFill>
                  <a:latin typeface="Arial"/>
                  <a:cs typeface="Arial"/>
                </a:rPr>
                <a:t>1</a:t>
              </a:r>
            </a:p>
          </xdr:txBody>
        </xdr:sp>
        <xdr:sp macro="" textlink="">
          <xdr:nvSpPr>
            <xdr:cNvPr id="122" name="Text Box 164"/>
            <xdr:cNvSpPr txBox="1">
              <a:spLocks noChangeArrowheads="1"/>
            </xdr:cNvSpPr>
          </xdr:nvSpPr>
          <xdr:spPr bwMode="auto">
            <a:xfrm>
              <a:off x="283" y="1192"/>
              <a:ext cx="11" cy="14"/>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it-IT" sz="800" b="0" i="0" u="none" strike="noStrike" baseline="0">
                  <a:solidFill>
                    <a:srgbClr val="000000"/>
                  </a:solidFill>
                  <a:latin typeface="Arial"/>
                  <a:cs typeface="Arial"/>
                </a:rPr>
                <a:t>6</a:t>
              </a:r>
            </a:p>
          </xdr:txBody>
        </xdr:sp>
        <xdr:sp macro="" textlink="">
          <xdr:nvSpPr>
            <xdr:cNvPr id="123" name="Text Box 165"/>
            <xdr:cNvSpPr txBox="1">
              <a:spLocks noChangeArrowheads="1"/>
            </xdr:cNvSpPr>
          </xdr:nvSpPr>
          <xdr:spPr bwMode="auto">
            <a:xfrm>
              <a:off x="261" y="1302"/>
              <a:ext cx="14" cy="14"/>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it-IT" sz="800" b="0" i="0" u="none" strike="noStrike" baseline="0">
                  <a:solidFill>
                    <a:srgbClr val="000000"/>
                  </a:solidFill>
                  <a:latin typeface="Arial"/>
                  <a:cs typeface="Arial"/>
                </a:rPr>
                <a:t>5</a:t>
              </a:r>
            </a:p>
          </xdr:txBody>
        </xdr:sp>
        <xdr:sp macro="" textlink="">
          <xdr:nvSpPr>
            <xdr:cNvPr id="124" name="Text Box 166"/>
            <xdr:cNvSpPr txBox="1">
              <a:spLocks noChangeArrowheads="1"/>
            </xdr:cNvSpPr>
          </xdr:nvSpPr>
          <xdr:spPr bwMode="auto">
            <a:xfrm>
              <a:off x="216" y="1288"/>
              <a:ext cx="11" cy="14"/>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it-IT" sz="800" b="0" i="0" u="none" strike="noStrike" baseline="0">
                  <a:solidFill>
                    <a:srgbClr val="000000"/>
                  </a:solidFill>
                  <a:latin typeface="Arial"/>
                  <a:cs typeface="Arial"/>
                </a:rPr>
                <a:t>4</a:t>
              </a:r>
            </a:p>
          </xdr:txBody>
        </xdr:sp>
        <xdr:sp macro="" textlink="">
          <xdr:nvSpPr>
            <xdr:cNvPr id="125" name="Text Box 167"/>
            <xdr:cNvSpPr txBox="1">
              <a:spLocks noChangeArrowheads="1"/>
            </xdr:cNvSpPr>
          </xdr:nvSpPr>
          <xdr:spPr bwMode="auto">
            <a:xfrm>
              <a:off x="201" y="1334"/>
              <a:ext cx="14" cy="14"/>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it-IT" sz="800" b="0" i="0" u="none" strike="noStrike" baseline="0">
                  <a:solidFill>
                    <a:srgbClr val="000000"/>
                  </a:solidFill>
                  <a:latin typeface="Arial"/>
                  <a:cs typeface="Arial"/>
                </a:rPr>
                <a:t>3</a:t>
              </a:r>
            </a:p>
          </xdr:txBody>
        </xdr:sp>
        <xdr:sp macro="" textlink="">
          <xdr:nvSpPr>
            <xdr:cNvPr id="126" name="Rectangle 168"/>
            <xdr:cNvSpPr>
              <a:spLocks noChangeArrowheads="1"/>
            </xdr:cNvSpPr>
          </xdr:nvSpPr>
          <xdr:spPr bwMode="auto">
            <a:xfrm>
              <a:off x="351" y="1188"/>
              <a:ext cx="23" cy="223"/>
            </a:xfrm>
            <a:prstGeom prst="rect">
              <a:avLst/>
            </a:prstGeom>
            <a:solidFill>
              <a:srgbClr val="FFC00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127" name="Text Box 169"/>
            <xdr:cNvSpPr txBox="1">
              <a:spLocks noChangeArrowheads="1"/>
            </xdr:cNvSpPr>
          </xdr:nvSpPr>
          <xdr:spPr bwMode="auto">
            <a:xfrm>
              <a:off x="356" y="1286"/>
              <a:ext cx="10" cy="1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it-IT" sz="800" b="0" i="0" u="none" strike="noStrike" baseline="0">
                  <a:solidFill>
                    <a:srgbClr val="000000"/>
                  </a:solidFill>
                  <a:latin typeface="Arial"/>
                  <a:cs typeface="Arial"/>
                </a:rPr>
                <a:t>7</a:t>
              </a:r>
            </a:p>
          </xdr:txBody>
        </xdr:sp>
        <xdr:sp macro="" textlink="">
          <xdr:nvSpPr>
            <xdr:cNvPr id="128" name="AutoShape 170"/>
            <xdr:cNvSpPr>
              <a:spLocks noChangeArrowheads="1"/>
            </xdr:cNvSpPr>
          </xdr:nvSpPr>
          <xdr:spPr bwMode="auto">
            <a:xfrm>
              <a:off x="384" y="1188"/>
              <a:ext cx="40" cy="223"/>
            </a:xfrm>
            <a:prstGeom prst="rtTriangle">
              <a:avLst/>
            </a:prstGeom>
            <a:solidFill>
              <a:srgbClr val="FFC00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129" name="Text Box 171"/>
            <xdr:cNvSpPr txBox="1">
              <a:spLocks noChangeArrowheads="1"/>
            </xdr:cNvSpPr>
          </xdr:nvSpPr>
          <xdr:spPr bwMode="auto">
            <a:xfrm>
              <a:off x="396" y="1368"/>
              <a:ext cx="11" cy="14"/>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it-IT" sz="800" b="0" i="0" u="none" strike="noStrike" baseline="0">
                  <a:solidFill>
                    <a:srgbClr val="000000"/>
                  </a:solidFill>
                  <a:latin typeface="Arial"/>
                  <a:cs typeface="Arial"/>
                </a:rPr>
                <a:t>8</a:t>
              </a:r>
            </a:p>
          </xdr:txBody>
        </xdr:sp>
      </xdr:grpSp>
      <xdr:cxnSp macro="">
        <xdr:nvCxnSpPr>
          <xdr:cNvPr id="131" name="Connettore 2 130"/>
          <xdr:cNvCxnSpPr/>
        </xdr:nvCxnSpPr>
        <xdr:spPr>
          <a:xfrm flipH="1" flipV="1">
            <a:off x="7467600" y="1924050"/>
            <a:ext cx="1" cy="885826"/>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32" name="Connettore 2 131"/>
          <xdr:cNvCxnSpPr/>
        </xdr:nvCxnSpPr>
        <xdr:spPr>
          <a:xfrm flipV="1">
            <a:off x="7410450" y="2762250"/>
            <a:ext cx="759293" cy="1"/>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33" name="Text Box 40"/>
          <xdr:cNvSpPr txBox="1">
            <a:spLocks noChangeArrowheads="1"/>
          </xdr:cNvSpPr>
        </xdr:nvSpPr>
        <xdr:spPr bwMode="auto">
          <a:xfrm>
            <a:off x="7315200" y="2733675"/>
            <a:ext cx="198828" cy="190500"/>
          </a:xfrm>
          <a:prstGeom prst="rect">
            <a:avLst/>
          </a:prstGeom>
          <a:noFill/>
          <a:ln>
            <a:noFill/>
          </a:ln>
          <a:extLst/>
        </xdr:spPr>
        <xdr:txBody>
          <a:bodyPr vertOverflow="clip" wrap="square" lIns="27432" tIns="32004" rIns="0" bIns="0" anchor="t" upright="1"/>
          <a:lstStyle/>
          <a:p>
            <a:pPr algn="l" rtl="0">
              <a:defRPr sz="1000"/>
            </a:pPr>
            <a:r>
              <a:rPr lang="it-IT" sz="1000" b="0" i="0" u="none" strike="noStrike" baseline="0">
                <a:solidFill>
                  <a:srgbClr val="000000"/>
                </a:solidFill>
                <a:latin typeface="Palatino Linotype"/>
              </a:rPr>
              <a:t>O</a:t>
            </a:r>
          </a:p>
        </xdr:txBody>
      </xdr:sp>
      <xdr:sp macro="" textlink="">
        <xdr:nvSpPr>
          <xdr:cNvPr id="134" name="Text Box 40"/>
          <xdr:cNvSpPr txBox="1">
            <a:spLocks noChangeArrowheads="1"/>
          </xdr:cNvSpPr>
        </xdr:nvSpPr>
        <xdr:spPr bwMode="auto">
          <a:xfrm>
            <a:off x="7515225" y="1800225"/>
            <a:ext cx="208353" cy="228600"/>
          </a:xfrm>
          <a:prstGeom prst="rect">
            <a:avLst/>
          </a:prstGeom>
          <a:noFill/>
          <a:ln>
            <a:noFill/>
          </a:ln>
          <a:extLst/>
        </xdr:spPr>
        <xdr:txBody>
          <a:bodyPr vertOverflow="clip" wrap="square" lIns="27432" tIns="32004" rIns="0" bIns="0" anchor="t" upright="1"/>
          <a:lstStyle/>
          <a:p>
            <a:pPr algn="l" rtl="0">
              <a:defRPr sz="1000"/>
            </a:pPr>
            <a:r>
              <a:rPr lang="it-IT" sz="1000" b="0" i="0" u="none" strike="noStrike" baseline="0">
                <a:solidFill>
                  <a:srgbClr val="000000"/>
                </a:solidFill>
                <a:latin typeface="Palatino Linotype"/>
              </a:rPr>
              <a:t>y</a:t>
            </a:r>
          </a:p>
        </xdr:txBody>
      </xdr:sp>
      <xdr:sp macro="" textlink="">
        <xdr:nvSpPr>
          <xdr:cNvPr id="135" name="Text Box 40"/>
          <xdr:cNvSpPr txBox="1">
            <a:spLocks noChangeArrowheads="1"/>
          </xdr:cNvSpPr>
        </xdr:nvSpPr>
        <xdr:spPr bwMode="auto">
          <a:xfrm>
            <a:off x="8143875" y="2714625"/>
            <a:ext cx="198828" cy="190500"/>
          </a:xfrm>
          <a:prstGeom prst="rect">
            <a:avLst/>
          </a:prstGeom>
          <a:noFill/>
          <a:ln>
            <a:noFill/>
          </a:ln>
          <a:extLst/>
        </xdr:spPr>
        <xdr:txBody>
          <a:bodyPr vertOverflow="clip" wrap="square" lIns="27432" tIns="32004" rIns="0" bIns="0" anchor="t" upright="1"/>
          <a:lstStyle/>
          <a:p>
            <a:pPr algn="l" rtl="0">
              <a:defRPr sz="1000"/>
            </a:pPr>
            <a:r>
              <a:rPr lang="it-IT" sz="1000" b="0" i="0" u="none" strike="noStrike" baseline="0">
                <a:solidFill>
                  <a:srgbClr val="000000"/>
                </a:solidFill>
                <a:latin typeface="Palatino Linotype"/>
              </a:rPr>
              <a:t>x</a:t>
            </a:r>
          </a:p>
        </xdr:txBody>
      </xdr:sp>
    </xdr:grpSp>
    <xdr:clientData/>
  </xdr:twoCellAnchor>
  <xdr:twoCellAnchor>
    <xdr:from>
      <xdr:col>18</xdr:col>
      <xdr:colOff>228600</xdr:colOff>
      <xdr:row>2</xdr:row>
      <xdr:rowOff>114300</xdr:rowOff>
    </xdr:from>
    <xdr:to>
      <xdr:col>23</xdr:col>
      <xdr:colOff>9525</xdr:colOff>
      <xdr:row>19</xdr:row>
      <xdr:rowOff>114300</xdr:rowOff>
    </xdr:to>
    <xdr:grpSp>
      <xdr:nvGrpSpPr>
        <xdr:cNvPr id="264" name="Gruppo 263"/>
        <xdr:cNvGrpSpPr/>
      </xdr:nvGrpSpPr>
      <xdr:grpSpPr>
        <a:xfrm>
          <a:off x="11315700" y="495300"/>
          <a:ext cx="2828925" cy="3238500"/>
          <a:chOff x="11201400" y="495300"/>
          <a:chExt cx="2828925" cy="3238500"/>
        </a:xfrm>
      </xdr:grpSpPr>
      <xdr:grpSp>
        <xdr:nvGrpSpPr>
          <xdr:cNvPr id="175" name="Group 114"/>
          <xdr:cNvGrpSpPr>
            <a:grpSpLocks/>
          </xdr:cNvGrpSpPr>
        </xdr:nvGrpSpPr>
        <xdr:grpSpPr bwMode="auto">
          <a:xfrm>
            <a:off x="11201400" y="495300"/>
            <a:ext cx="2399964" cy="2990850"/>
            <a:chOff x="84" y="1162"/>
            <a:chExt cx="236" cy="314"/>
          </a:xfrm>
        </xdr:grpSpPr>
        <xdr:sp macro="" textlink="">
          <xdr:nvSpPr>
            <xdr:cNvPr id="181" name="Rectangle 115"/>
            <xdr:cNvSpPr>
              <a:spLocks noChangeArrowheads="1"/>
            </xdr:cNvSpPr>
          </xdr:nvSpPr>
          <xdr:spPr bwMode="auto">
            <a:xfrm>
              <a:off x="182" y="1391"/>
              <a:ext cx="127" cy="20"/>
            </a:xfrm>
            <a:prstGeom prst="rect">
              <a:avLst/>
            </a:prstGeom>
            <a:solidFill>
              <a:srgbClr xmlns:mc="http://schemas.openxmlformats.org/markup-compatibility/2006" xmlns:a14="http://schemas.microsoft.com/office/drawing/2010/main" val="C0C0C0" mc:Ignorable="a14" a14:legacySpreadsheetColorIndex="22"/>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182" name="Rectangle 116"/>
            <xdr:cNvSpPr>
              <a:spLocks noChangeArrowheads="1"/>
            </xdr:cNvSpPr>
          </xdr:nvSpPr>
          <xdr:spPr bwMode="auto">
            <a:xfrm>
              <a:off x="214" y="1211"/>
              <a:ext cx="14" cy="180"/>
            </a:xfrm>
            <a:prstGeom prst="rect">
              <a:avLst/>
            </a:prstGeom>
            <a:solidFill>
              <a:srgbClr xmlns:mc="http://schemas.openxmlformats.org/markup-compatibility/2006" xmlns:a14="http://schemas.microsoft.com/office/drawing/2010/main" val="C0C0C0" mc:Ignorable="a14" a14:legacySpreadsheetColorIndex="22"/>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183" name="AutoShape 117"/>
            <xdr:cNvSpPr>
              <a:spLocks noChangeArrowheads="1"/>
            </xdr:cNvSpPr>
          </xdr:nvSpPr>
          <xdr:spPr bwMode="auto">
            <a:xfrm flipH="1">
              <a:off x="205" y="1212"/>
              <a:ext cx="10" cy="179"/>
            </a:xfrm>
            <a:prstGeom prst="rtTriangle">
              <a:avLst/>
            </a:prstGeom>
            <a:solidFill>
              <a:srgbClr xmlns:mc="http://schemas.openxmlformats.org/markup-compatibility/2006" xmlns:a14="http://schemas.microsoft.com/office/drawing/2010/main" val="C0C0C0" mc:Ignorable="a14" a14:legacySpreadsheetColorIndex="22"/>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184" name="Line 118"/>
            <xdr:cNvSpPr>
              <a:spLocks noChangeShapeType="1"/>
            </xdr:cNvSpPr>
          </xdr:nvSpPr>
          <xdr:spPr bwMode="auto">
            <a:xfrm flipV="1">
              <a:off x="228" y="1185"/>
              <a:ext cx="87" cy="27"/>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5" name="Line 119"/>
            <xdr:cNvSpPr>
              <a:spLocks noChangeShapeType="1"/>
            </xdr:cNvSpPr>
          </xdr:nvSpPr>
          <xdr:spPr bwMode="auto">
            <a:xfrm>
              <a:off x="228" y="1212"/>
              <a:ext cx="8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6" name="Line 120"/>
            <xdr:cNvSpPr>
              <a:spLocks noChangeShapeType="1"/>
            </xdr:cNvSpPr>
          </xdr:nvSpPr>
          <xdr:spPr bwMode="auto">
            <a:xfrm flipH="1">
              <a:off x="255" y="1204"/>
              <a:ext cx="1"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7" name="Text Box 121"/>
            <xdr:cNvSpPr txBox="1">
              <a:spLocks noChangeArrowheads="1"/>
            </xdr:cNvSpPr>
          </xdr:nvSpPr>
          <xdr:spPr bwMode="auto">
            <a:xfrm>
              <a:off x="266" y="1202"/>
              <a:ext cx="54" cy="32"/>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it-IT" sz="1000" b="0" i="0" u="none" strike="noStrike" baseline="0">
                  <a:solidFill>
                    <a:srgbClr val="000000"/>
                  </a:solidFill>
                  <a:latin typeface="Symbol"/>
                </a:rPr>
                <a:t>b</a:t>
              </a:r>
              <a:r>
                <a:rPr lang="it-IT" sz="1000" b="0" i="0" u="none" strike="noStrike" baseline="0">
                  <a:solidFill>
                    <a:srgbClr val="000000"/>
                  </a:solidFill>
                  <a:latin typeface="Palatino Linotype"/>
                </a:rPr>
                <a:t> = 20°</a:t>
              </a:r>
            </a:p>
          </xdr:txBody>
        </xdr:sp>
        <xdr:sp macro="" textlink="">
          <xdr:nvSpPr>
            <xdr:cNvPr id="188" name="Line 122"/>
            <xdr:cNvSpPr>
              <a:spLocks noChangeShapeType="1"/>
            </xdr:cNvSpPr>
          </xdr:nvSpPr>
          <xdr:spPr bwMode="auto">
            <a:xfrm>
              <a:off x="309" y="1188"/>
              <a:ext cx="0" cy="223"/>
            </a:xfrm>
            <a:prstGeom prst="line">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noFill/>
                </a14:hiddenFill>
              </a:ext>
            </a:extLst>
          </xdr:spPr>
        </xdr:sp>
        <xdr:sp macro="" textlink="">
          <xdr:nvSpPr>
            <xdr:cNvPr id="189" name="Line 123"/>
            <xdr:cNvSpPr>
              <a:spLocks noChangeShapeType="1"/>
            </xdr:cNvSpPr>
          </xdr:nvSpPr>
          <xdr:spPr bwMode="auto">
            <a:xfrm>
              <a:off x="139" y="1391"/>
              <a:ext cx="4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6" name="Line 130"/>
            <xdr:cNvSpPr>
              <a:spLocks noChangeShapeType="1"/>
            </xdr:cNvSpPr>
          </xdr:nvSpPr>
          <xdr:spPr bwMode="auto">
            <a:xfrm>
              <a:off x="157" y="1211"/>
              <a:ext cx="2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7" name="Line 131"/>
            <xdr:cNvSpPr>
              <a:spLocks noChangeShapeType="1"/>
            </xdr:cNvSpPr>
          </xdr:nvSpPr>
          <xdr:spPr bwMode="auto">
            <a:xfrm>
              <a:off x="166" y="1207"/>
              <a:ext cx="0" cy="20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8" name="Text Box 132"/>
            <xdr:cNvSpPr txBox="1">
              <a:spLocks noChangeArrowheads="1"/>
            </xdr:cNvSpPr>
          </xdr:nvSpPr>
          <xdr:spPr bwMode="auto">
            <a:xfrm>
              <a:off x="139" y="1279"/>
              <a:ext cx="46" cy="2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32004" rIns="0" bIns="0" anchor="t" upright="1"/>
            <a:lstStyle/>
            <a:p>
              <a:pPr algn="l" rtl="0">
                <a:defRPr sz="1000"/>
              </a:pPr>
              <a:r>
                <a:rPr lang="it-IT" sz="1000" b="0" i="0" u="none" strike="noStrike" baseline="0">
                  <a:solidFill>
                    <a:srgbClr val="000000"/>
                  </a:solidFill>
                  <a:latin typeface="Palatino Linotype"/>
                </a:rPr>
                <a:t>h=6 m</a:t>
              </a:r>
            </a:p>
          </xdr:txBody>
        </xdr:sp>
        <xdr:sp macro="" textlink="">
          <xdr:nvSpPr>
            <xdr:cNvPr id="199" name="Line 133"/>
            <xdr:cNvSpPr>
              <a:spLocks noChangeShapeType="1"/>
            </xdr:cNvSpPr>
          </xdr:nvSpPr>
          <xdr:spPr bwMode="auto">
            <a:xfrm>
              <a:off x="155" y="1411"/>
              <a:ext cx="2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0" name="Text Box 134"/>
            <xdr:cNvSpPr txBox="1">
              <a:spLocks noChangeArrowheads="1"/>
            </xdr:cNvSpPr>
          </xdr:nvSpPr>
          <xdr:spPr bwMode="auto">
            <a:xfrm>
              <a:off x="84" y="1391"/>
              <a:ext cx="84" cy="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32004" rIns="0" bIns="0" anchor="t" upright="1"/>
            <a:lstStyle/>
            <a:p>
              <a:pPr algn="l" rtl="0">
                <a:defRPr sz="1000"/>
              </a:pPr>
              <a:r>
                <a:rPr lang="it-IT" sz="1000" b="0" i="0" u="none" strike="noStrike" baseline="0">
                  <a:solidFill>
                    <a:srgbClr val="000000"/>
                  </a:solidFill>
                  <a:latin typeface="Palatino Linotype"/>
                </a:rPr>
                <a:t>h</a:t>
              </a:r>
              <a:r>
                <a:rPr lang="it-IT" sz="1000" b="0" i="0" u="none" strike="noStrike" baseline="-25000">
                  <a:solidFill>
                    <a:srgbClr val="000000"/>
                  </a:solidFill>
                  <a:latin typeface="Palatino Linotype"/>
                </a:rPr>
                <a:t>1</a:t>
              </a:r>
              <a:r>
                <a:rPr lang="it-IT" sz="1000" b="0" i="0" u="none" strike="noStrike" baseline="0">
                  <a:solidFill>
                    <a:srgbClr val="000000"/>
                  </a:solidFill>
                  <a:latin typeface="Palatino Linotype"/>
                </a:rPr>
                <a:t>=h</a:t>
              </a:r>
              <a:r>
                <a:rPr lang="it-IT" sz="1000" b="0" i="0" u="none" strike="noStrike" baseline="-25000">
                  <a:solidFill>
                    <a:srgbClr val="000000"/>
                  </a:solidFill>
                  <a:latin typeface="Palatino Linotype"/>
                </a:rPr>
                <a:t>2</a:t>
              </a:r>
              <a:r>
                <a:rPr lang="it-IT" sz="1000" b="0" i="0" u="none" strike="noStrike" baseline="0">
                  <a:solidFill>
                    <a:srgbClr val="000000"/>
                  </a:solidFill>
                  <a:latin typeface="Palatino Linotype"/>
                </a:rPr>
                <a:t>=0.8 m</a:t>
              </a:r>
            </a:p>
          </xdr:txBody>
        </xdr:sp>
        <xdr:sp macro="" textlink="">
          <xdr:nvSpPr>
            <xdr:cNvPr id="201" name="Line 135"/>
            <xdr:cNvSpPr>
              <a:spLocks noChangeShapeType="1"/>
            </xdr:cNvSpPr>
          </xdr:nvSpPr>
          <xdr:spPr bwMode="auto">
            <a:xfrm>
              <a:off x="182" y="1368"/>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2" name="Line 136"/>
            <xdr:cNvSpPr>
              <a:spLocks noChangeShapeType="1"/>
            </xdr:cNvSpPr>
          </xdr:nvSpPr>
          <xdr:spPr bwMode="auto">
            <a:xfrm flipV="1">
              <a:off x="180" y="1371"/>
              <a:ext cx="133" cy="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3" name="Line 137"/>
            <xdr:cNvSpPr>
              <a:spLocks noChangeShapeType="1"/>
            </xdr:cNvSpPr>
          </xdr:nvSpPr>
          <xdr:spPr bwMode="auto">
            <a:xfrm flipH="1" flipV="1">
              <a:off x="204" y="1367"/>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4" name="Text Box 138"/>
            <xdr:cNvSpPr txBox="1">
              <a:spLocks noChangeArrowheads="1"/>
            </xdr:cNvSpPr>
          </xdr:nvSpPr>
          <xdr:spPr bwMode="auto">
            <a:xfrm>
              <a:off x="182" y="1349"/>
              <a:ext cx="23" cy="2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32004" rIns="0" bIns="0" anchor="t" upright="1"/>
            <a:lstStyle/>
            <a:p>
              <a:pPr algn="l" rtl="0">
                <a:defRPr sz="1000"/>
              </a:pPr>
              <a:r>
                <a:rPr lang="it-IT" sz="1000" b="0" i="0" u="none" strike="noStrike" baseline="0">
                  <a:solidFill>
                    <a:srgbClr val="000000"/>
                  </a:solidFill>
                  <a:latin typeface="Palatino Linotype"/>
                </a:rPr>
                <a:t>b</a:t>
              </a:r>
              <a:r>
                <a:rPr lang="it-IT" sz="1000" b="0" i="0" u="none" strike="noStrike" baseline="-25000">
                  <a:solidFill>
                    <a:srgbClr val="000000"/>
                  </a:solidFill>
                  <a:latin typeface="Palatino Linotype"/>
                </a:rPr>
                <a:t>2</a:t>
              </a:r>
            </a:p>
          </xdr:txBody>
        </xdr:sp>
        <xdr:sp macro="" textlink="">
          <xdr:nvSpPr>
            <xdr:cNvPr id="205" name="Text Box 139"/>
            <xdr:cNvSpPr txBox="1">
              <a:spLocks noChangeArrowheads="1"/>
            </xdr:cNvSpPr>
          </xdr:nvSpPr>
          <xdr:spPr bwMode="auto">
            <a:xfrm>
              <a:off x="208" y="1349"/>
              <a:ext cx="23" cy="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32004" rIns="0" bIns="0" anchor="t" upright="1"/>
            <a:lstStyle/>
            <a:p>
              <a:pPr algn="l" rtl="0">
                <a:defRPr sz="1000"/>
              </a:pPr>
              <a:r>
                <a:rPr lang="it-IT" sz="1000" b="0" i="0" u="none" strike="noStrike" baseline="0">
                  <a:solidFill>
                    <a:srgbClr val="000000"/>
                  </a:solidFill>
                  <a:latin typeface="Palatino Linotype"/>
                </a:rPr>
                <a:t>b</a:t>
              </a:r>
              <a:r>
                <a:rPr lang="it-IT" sz="1000" b="0" i="0" u="none" strike="noStrike" baseline="-25000">
                  <a:solidFill>
                    <a:srgbClr val="000000"/>
                  </a:solidFill>
                  <a:latin typeface="Palatino Linotype"/>
                </a:rPr>
                <a:t>3</a:t>
              </a:r>
            </a:p>
          </xdr:txBody>
        </xdr:sp>
        <xdr:sp macro="" textlink="">
          <xdr:nvSpPr>
            <xdr:cNvPr id="206" name="Text Box 140"/>
            <xdr:cNvSpPr txBox="1">
              <a:spLocks noChangeArrowheads="1"/>
            </xdr:cNvSpPr>
          </xdr:nvSpPr>
          <xdr:spPr bwMode="auto">
            <a:xfrm>
              <a:off x="290" y="1349"/>
              <a:ext cx="23" cy="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32004" rIns="0" bIns="0" anchor="t" upright="1"/>
            <a:lstStyle/>
            <a:p>
              <a:pPr algn="l" rtl="0">
                <a:defRPr sz="1000"/>
              </a:pPr>
              <a:r>
                <a:rPr lang="it-IT" sz="1000" b="0" i="0" u="none" strike="noStrike" baseline="0">
                  <a:solidFill>
                    <a:srgbClr val="000000"/>
                  </a:solidFill>
                  <a:latin typeface="Palatino Linotype"/>
                </a:rPr>
                <a:t>b</a:t>
              </a:r>
            </a:p>
          </xdr:txBody>
        </xdr:sp>
        <xdr:sp macro="" textlink="">
          <xdr:nvSpPr>
            <xdr:cNvPr id="211" name="Line 145"/>
            <xdr:cNvSpPr>
              <a:spLocks noChangeShapeType="1"/>
            </xdr:cNvSpPr>
          </xdr:nvSpPr>
          <xdr:spPr bwMode="auto">
            <a:xfrm>
              <a:off x="176" y="1431"/>
              <a:ext cx="13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2" name="Line 146"/>
            <xdr:cNvSpPr>
              <a:spLocks noChangeShapeType="1"/>
            </xdr:cNvSpPr>
          </xdr:nvSpPr>
          <xdr:spPr bwMode="auto">
            <a:xfrm>
              <a:off x="181" y="1427"/>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3" name="Line 147"/>
            <xdr:cNvSpPr>
              <a:spLocks noChangeShapeType="1"/>
            </xdr:cNvSpPr>
          </xdr:nvSpPr>
          <xdr:spPr bwMode="auto">
            <a:xfrm>
              <a:off x="310" y="1427"/>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4" name="Text Box 148"/>
            <xdr:cNvSpPr txBox="1">
              <a:spLocks noChangeArrowheads="1"/>
            </xdr:cNvSpPr>
          </xdr:nvSpPr>
          <xdr:spPr bwMode="auto">
            <a:xfrm>
              <a:off x="238" y="1418"/>
              <a:ext cx="20" cy="2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32004" rIns="0" bIns="0" anchor="t" upright="1"/>
            <a:lstStyle/>
            <a:p>
              <a:pPr algn="l" rtl="0">
                <a:defRPr sz="1000"/>
              </a:pPr>
              <a:r>
                <a:rPr lang="it-IT" sz="1000" b="0" i="0" u="none" strike="noStrike" baseline="0">
                  <a:solidFill>
                    <a:srgbClr val="000000"/>
                  </a:solidFill>
                  <a:latin typeface="Palatino Linotype"/>
                </a:rPr>
                <a:t>B</a:t>
              </a:r>
            </a:p>
          </xdr:txBody>
        </xdr:sp>
        <xdr:sp macro="" textlink="">
          <xdr:nvSpPr>
            <xdr:cNvPr id="215" name="Line 149"/>
            <xdr:cNvSpPr>
              <a:spLocks noChangeShapeType="1"/>
            </xdr:cNvSpPr>
          </xdr:nvSpPr>
          <xdr:spPr bwMode="auto">
            <a:xfrm>
              <a:off x="212" y="1190"/>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6" name="Line 150"/>
            <xdr:cNvSpPr>
              <a:spLocks noChangeShapeType="1"/>
            </xdr:cNvSpPr>
          </xdr:nvSpPr>
          <xdr:spPr bwMode="auto">
            <a:xfrm flipV="1">
              <a:off x="214" y="1186"/>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7" name="Line 151"/>
            <xdr:cNvSpPr>
              <a:spLocks noChangeShapeType="1"/>
            </xdr:cNvSpPr>
          </xdr:nvSpPr>
          <xdr:spPr bwMode="auto">
            <a:xfrm flipV="1">
              <a:off x="229" y="1187"/>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8" name="Text Box 152"/>
            <xdr:cNvSpPr txBox="1">
              <a:spLocks noChangeArrowheads="1"/>
            </xdr:cNvSpPr>
          </xdr:nvSpPr>
          <xdr:spPr bwMode="auto">
            <a:xfrm>
              <a:off x="180" y="1162"/>
              <a:ext cx="63" cy="2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32004" rIns="0" bIns="0" anchor="t" upright="1"/>
            <a:lstStyle/>
            <a:p>
              <a:pPr algn="l" rtl="0">
                <a:defRPr sz="1000"/>
              </a:pPr>
              <a:r>
                <a:rPr lang="it-IT" sz="1000" b="0" i="0" u="none" strike="noStrike" baseline="0">
                  <a:solidFill>
                    <a:srgbClr val="000000"/>
                  </a:solidFill>
                  <a:latin typeface="Palatino Linotype"/>
                </a:rPr>
                <a:t>b</a:t>
              </a:r>
              <a:r>
                <a:rPr lang="it-IT" sz="1000" b="0" i="0" u="none" strike="noStrike" baseline="-25000">
                  <a:solidFill>
                    <a:srgbClr val="000000"/>
                  </a:solidFill>
                  <a:latin typeface="Palatino Linotype"/>
                </a:rPr>
                <a:t>1</a:t>
              </a:r>
              <a:r>
                <a:rPr lang="it-IT" sz="1000" b="0" i="0" u="none" strike="noStrike" baseline="0">
                  <a:solidFill>
                    <a:srgbClr val="000000"/>
                  </a:solidFill>
                  <a:latin typeface="Palatino Linotype"/>
                </a:rPr>
                <a:t>=0.5m</a:t>
              </a:r>
            </a:p>
          </xdr:txBody>
        </xdr:sp>
        <xdr:sp macro="" textlink="">
          <xdr:nvSpPr>
            <xdr:cNvPr id="219" name="Line 153"/>
            <xdr:cNvSpPr>
              <a:spLocks noChangeShapeType="1"/>
            </xdr:cNvSpPr>
          </xdr:nvSpPr>
          <xdr:spPr bwMode="auto">
            <a:xfrm>
              <a:off x="178" y="1471"/>
              <a:ext cx="1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0" name="Line 154"/>
            <xdr:cNvSpPr>
              <a:spLocks noChangeShapeType="1"/>
            </xdr:cNvSpPr>
          </xdr:nvSpPr>
          <xdr:spPr bwMode="auto">
            <a:xfrm>
              <a:off x="182" y="1467"/>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1" name="Line 155"/>
            <xdr:cNvSpPr>
              <a:spLocks noChangeShapeType="1"/>
            </xdr:cNvSpPr>
          </xdr:nvSpPr>
          <xdr:spPr bwMode="auto">
            <a:xfrm>
              <a:off x="207" y="1467"/>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2" name="Line 156"/>
            <xdr:cNvSpPr>
              <a:spLocks noChangeShapeType="1"/>
            </xdr:cNvSpPr>
          </xdr:nvSpPr>
          <xdr:spPr bwMode="auto">
            <a:xfrm>
              <a:off x="228" y="1467"/>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3" name="Line 157"/>
            <xdr:cNvSpPr>
              <a:spLocks noChangeShapeType="1"/>
            </xdr:cNvSpPr>
          </xdr:nvSpPr>
          <xdr:spPr bwMode="auto">
            <a:xfrm>
              <a:off x="310" y="1467"/>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4" name="Text Box 158"/>
            <xdr:cNvSpPr txBox="1">
              <a:spLocks noChangeArrowheads="1"/>
            </xdr:cNvSpPr>
          </xdr:nvSpPr>
          <xdr:spPr bwMode="auto">
            <a:xfrm>
              <a:off x="271" y="1451"/>
              <a:ext cx="20" cy="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32004" rIns="0" bIns="0" anchor="t" upright="1"/>
            <a:lstStyle/>
            <a:p>
              <a:pPr algn="l" rtl="0">
                <a:defRPr sz="1000"/>
              </a:pPr>
              <a:r>
                <a:rPr lang="it-IT" sz="1000" b="0" i="0" u="none" strike="noStrike" baseline="0">
                  <a:solidFill>
                    <a:srgbClr val="000000"/>
                  </a:solidFill>
                  <a:latin typeface="Palatino Linotype"/>
                </a:rPr>
                <a:t>b</a:t>
              </a:r>
            </a:p>
          </xdr:txBody>
        </xdr:sp>
        <xdr:sp macro="" textlink="">
          <xdr:nvSpPr>
            <xdr:cNvPr id="225" name="Text Box 159"/>
            <xdr:cNvSpPr txBox="1">
              <a:spLocks noChangeArrowheads="1"/>
            </xdr:cNvSpPr>
          </xdr:nvSpPr>
          <xdr:spPr bwMode="auto">
            <a:xfrm>
              <a:off x="176" y="1450"/>
              <a:ext cx="32" cy="2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32004" rIns="0" bIns="0" anchor="t" upright="1"/>
            <a:lstStyle/>
            <a:p>
              <a:pPr algn="l" rtl="0">
                <a:defRPr sz="1000"/>
              </a:pPr>
              <a:r>
                <a:rPr lang="it-IT" sz="1000" b="0" i="0" u="none" strike="noStrike" baseline="0">
                  <a:solidFill>
                    <a:srgbClr val="000000"/>
                  </a:solidFill>
                  <a:latin typeface="Palatino Linotype"/>
                </a:rPr>
                <a:t>0.95</a:t>
              </a:r>
            </a:p>
          </xdr:txBody>
        </xdr:sp>
        <xdr:sp macro="" textlink="">
          <xdr:nvSpPr>
            <xdr:cNvPr id="226" name="Text Box 160"/>
            <xdr:cNvSpPr txBox="1">
              <a:spLocks noChangeArrowheads="1"/>
            </xdr:cNvSpPr>
          </xdr:nvSpPr>
          <xdr:spPr bwMode="auto">
            <a:xfrm>
              <a:off x="209" y="1451"/>
              <a:ext cx="35" cy="2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32004" rIns="0" bIns="0" anchor="t" upright="1"/>
            <a:lstStyle/>
            <a:p>
              <a:pPr algn="l" rtl="0">
                <a:defRPr sz="1000"/>
              </a:pPr>
              <a:r>
                <a:rPr lang="it-IT" sz="1000" b="0" i="0" u="none" strike="noStrike" baseline="0">
                  <a:solidFill>
                    <a:srgbClr val="000000"/>
                  </a:solidFill>
                  <a:latin typeface="Palatino Linotype"/>
                </a:rPr>
                <a:t>0.7</a:t>
              </a:r>
            </a:p>
          </xdr:txBody>
        </xdr:sp>
        <xdr:sp macro="" textlink="">
          <xdr:nvSpPr>
            <xdr:cNvPr id="227" name="Line 161"/>
            <xdr:cNvSpPr>
              <a:spLocks noChangeShapeType="1"/>
            </xdr:cNvSpPr>
          </xdr:nvSpPr>
          <xdr:spPr bwMode="auto">
            <a:xfrm>
              <a:off x="228" y="1391"/>
              <a:ext cx="0" cy="2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8" name="Text Box 162"/>
            <xdr:cNvSpPr txBox="1">
              <a:spLocks noChangeArrowheads="1"/>
            </xdr:cNvSpPr>
          </xdr:nvSpPr>
          <xdr:spPr bwMode="auto">
            <a:xfrm>
              <a:off x="259" y="1395"/>
              <a:ext cx="14" cy="14"/>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it-IT" sz="800" b="0" i="0" u="none" strike="noStrike" baseline="0">
                  <a:solidFill>
                    <a:srgbClr val="000000"/>
                  </a:solidFill>
                  <a:latin typeface="Arial"/>
                  <a:cs typeface="Arial"/>
                </a:rPr>
                <a:t>2</a:t>
              </a:r>
            </a:p>
          </xdr:txBody>
        </xdr:sp>
        <xdr:sp macro="" textlink="">
          <xdr:nvSpPr>
            <xdr:cNvPr id="229" name="Text Box 163"/>
            <xdr:cNvSpPr txBox="1">
              <a:spLocks noChangeArrowheads="1"/>
            </xdr:cNvSpPr>
          </xdr:nvSpPr>
          <xdr:spPr bwMode="auto">
            <a:xfrm>
              <a:off x="194" y="1395"/>
              <a:ext cx="11" cy="14"/>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it-IT" sz="800" b="0" i="0" u="none" strike="noStrike" baseline="0">
                  <a:solidFill>
                    <a:srgbClr val="000000"/>
                  </a:solidFill>
                  <a:latin typeface="Arial"/>
                  <a:cs typeface="Arial"/>
                </a:rPr>
                <a:t>1</a:t>
              </a:r>
            </a:p>
          </xdr:txBody>
        </xdr:sp>
        <xdr:sp macro="" textlink="">
          <xdr:nvSpPr>
            <xdr:cNvPr id="230" name="Text Box 164"/>
            <xdr:cNvSpPr txBox="1">
              <a:spLocks noChangeArrowheads="1"/>
            </xdr:cNvSpPr>
          </xdr:nvSpPr>
          <xdr:spPr bwMode="auto">
            <a:xfrm>
              <a:off x="283" y="1192"/>
              <a:ext cx="11" cy="14"/>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it-IT" sz="800" b="0" i="0" u="none" strike="noStrike" baseline="0">
                  <a:solidFill>
                    <a:srgbClr val="000000"/>
                  </a:solidFill>
                  <a:latin typeface="Arial"/>
                  <a:cs typeface="Arial"/>
                </a:rPr>
                <a:t>6</a:t>
              </a:r>
            </a:p>
          </xdr:txBody>
        </xdr:sp>
        <xdr:sp macro="" textlink="">
          <xdr:nvSpPr>
            <xdr:cNvPr id="231" name="Text Box 165"/>
            <xdr:cNvSpPr txBox="1">
              <a:spLocks noChangeArrowheads="1"/>
            </xdr:cNvSpPr>
          </xdr:nvSpPr>
          <xdr:spPr bwMode="auto">
            <a:xfrm>
              <a:off x="236" y="1224"/>
              <a:ext cx="14" cy="14"/>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it-IT" sz="800" b="0" i="0" u="none" strike="noStrike" baseline="0">
                  <a:solidFill>
                    <a:srgbClr val="000000"/>
                  </a:solidFill>
                  <a:latin typeface="Arial"/>
                  <a:cs typeface="Arial"/>
                </a:rPr>
                <a:t>5</a:t>
              </a:r>
            </a:p>
          </xdr:txBody>
        </xdr:sp>
        <xdr:sp macro="" textlink="">
          <xdr:nvSpPr>
            <xdr:cNvPr id="232" name="Text Box 166"/>
            <xdr:cNvSpPr txBox="1">
              <a:spLocks noChangeArrowheads="1"/>
            </xdr:cNvSpPr>
          </xdr:nvSpPr>
          <xdr:spPr bwMode="auto">
            <a:xfrm>
              <a:off x="216" y="1288"/>
              <a:ext cx="11" cy="14"/>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it-IT" sz="800" b="0" i="0" u="none" strike="noStrike" baseline="0">
                  <a:solidFill>
                    <a:srgbClr val="000000"/>
                  </a:solidFill>
                  <a:latin typeface="Arial"/>
                  <a:cs typeface="Arial"/>
                </a:rPr>
                <a:t>4</a:t>
              </a:r>
            </a:p>
          </xdr:txBody>
        </xdr:sp>
        <xdr:sp macro="" textlink="">
          <xdr:nvSpPr>
            <xdr:cNvPr id="233" name="Text Box 167"/>
            <xdr:cNvSpPr txBox="1">
              <a:spLocks noChangeArrowheads="1"/>
            </xdr:cNvSpPr>
          </xdr:nvSpPr>
          <xdr:spPr bwMode="auto">
            <a:xfrm>
              <a:off x="201" y="1334"/>
              <a:ext cx="14" cy="14"/>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it-IT" sz="800" b="0" i="0" u="none" strike="noStrike" baseline="0">
                  <a:solidFill>
                    <a:srgbClr val="000000"/>
                  </a:solidFill>
                  <a:latin typeface="Arial"/>
                  <a:cs typeface="Arial"/>
                </a:rPr>
                <a:t>3</a:t>
              </a:r>
            </a:p>
          </xdr:txBody>
        </xdr:sp>
      </xdr:grpSp>
      <xdr:cxnSp macro="">
        <xdr:nvCxnSpPr>
          <xdr:cNvPr id="176" name="Connettore 2 175"/>
          <xdr:cNvCxnSpPr/>
        </xdr:nvCxnSpPr>
        <xdr:spPr>
          <a:xfrm flipH="1" flipV="1">
            <a:off x="12201525" y="2028825"/>
            <a:ext cx="1" cy="885826"/>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77" name="Connettore 2 176"/>
          <xdr:cNvCxnSpPr/>
        </xdr:nvCxnSpPr>
        <xdr:spPr>
          <a:xfrm flipV="1">
            <a:off x="12144375" y="2867025"/>
            <a:ext cx="759293" cy="1"/>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78" name="Text Box 40"/>
          <xdr:cNvSpPr txBox="1">
            <a:spLocks noChangeArrowheads="1"/>
          </xdr:cNvSpPr>
        </xdr:nvSpPr>
        <xdr:spPr bwMode="auto">
          <a:xfrm>
            <a:off x="12049125" y="2838450"/>
            <a:ext cx="198828" cy="190500"/>
          </a:xfrm>
          <a:prstGeom prst="rect">
            <a:avLst/>
          </a:prstGeom>
          <a:noFill/>
          <a:ln>
            <a:noFill/>
          </a:ln>
          <a:extLst/>
        </xdr:spPr>
        <xdr:txBody>
          <a:bodyPr vertOverflow="clip" wrap="square" lIns="27432" tIns="32004" rIns="0" bIns="0" anchor="t" upright="1"/>
          <a:lstStyle/>
          <a:p>
            <a:pPr algn="l" rtl="0">
              <a:defRPr sz="1000"/>
            </a:pPr>
            <a:r>
              <a:rPr lang="it-IT" sz="1000" b="0" i="0" u="none" strike="noStrike" baseline="0">
                <a:solidFill>
                  <a:srgbClr val="000000"/>
                </a:solidFill>
                <a:latin typeface="Palatino Linotype"/>
              </a:rPr>
              <a:t>O</a:t>
            </a:r>
          </a:p>
        </xdr:txBody>
      </xdr:sp>
      <xdr:sp macro="" textlink="">
        <xdr:nvSpPr>
          <xdr:cNvPr id="179" name="Text Box 40"/>
          <xdr:cNvSpPr txBox="1">
            <a:spLocks noChangeArrowheads="1"/>
          </xdr:cNvSpPr>
        </xdr:nvSpPr>
        <xdr:spPr bwMode="auto">
          <a:xfrm>
            <a:off x="12249150" y="1905000"/>
            <a:ext cx="208353" cy="228600"/>
          </a:xfrm>
          <a:prstGeom prst="rect">
            <a:avLst/>
          </a:prstGeom>
          <a:noFill/>
          <a:ln>
            <a:noFill/>
          </a:ln>
          <a:extLst/>
        </xdr:spPr>
        <xdr:txBody>
          <a:bodyPr vertOverflow="clip" wrap="square" lIns="27432" tIns="32004" rIns="0" bIns="0" anchor="t" upright="1"/>
          <a:lstStyle/>
          <a:p>
            <a:pPr algn="l" rtl="0">
              <a:defRPr sz="1000"/>
            </a:pPr>
            <a:r>
              <a:rPr lang="it-IT" sz="1000" b="0" i="0" u="none" strike="noStrike" baseline="0">
                <a:solidFill>
                  <a:srgbClr val="000000"/>
                </a:solidFill>
                <a:latin typeface="Palatino Linotype"/>
              </a:rPr>
              <a:t>y</a:t>
            </a:r>
          </a:p>
        </xdr:txBody>
      </xdr:sp>
      <xdr:sp macro="" textlink="">
        <xdr:nvSpPr>
          <xdr:cNvPr id="180" name="Text Box 40"/>
          <xdr:cNvSpPr txBox="1">
            <a:spLocks noChangeArrowheads="1"/>
          </xdr:cNvSpPr>
        </xdr:nvSpPr>
        <xdr:spPr bwMode="auto">
          <a:xfrm>
            <a:off x="12877800" y="2819400"/>
            <a:ext cx="198828" cy="190500"/>
          </a:xfrm>
          <a:prstGeom prst="rect">
            <a:avLst/>
          </a:prstGeom>
          <a:noFill/>
          <a:ln>
            <a:noFill/>
          </a:ln>
          <a:extLst/>
        </xdr:spPr>
        <xdr:txBody>
          <a:bodyPr vertOverflow="clip" wrap="square" lIns="27432" tIns="32004" rIns="0" bIns="0" anchor="t" upright="1"/>
          <a:lstStyle/>
          <a:p>
            <a:pPr algn="l" rtl="0">
              <a:defRPr sz="1000"/>
            </a:pPr>
            <a:r>
              <a:rPr lang="it-IT" sz="1000" b="0" i="0" u="none" strike="noStrike" baseline="0">
                <a:solidFill>
                  <a:srgbClr val="000000"/>
                </a:solidFill>
                <a:latin typeface="Palatino Linotype"/>
              </a:rPr>
              <a:t>x</a:t>
            </a:r>
          </a:p>
        </xdr:txBody>
      </xdr:sp>
      <xdr:grpSp>
        <xdr:nvGrpSpPr>
          <xdr:cNvPr id="2" name="Gruppo 1"/>
          <xdr:cNvGrpSpPr/>
        </xdr:nvGrpSpPr>
        <xdr:grpSpPr>
          <a:xfrm>
            <a:off x="12687305" y="1257302"/>
            <a:ext cx="876300" cy="1152527"/>
            <a:chOff x="15481072" y="437555"/>
            <a:chExt cx="1369216" cy="1800822"/>
          </a:xfrm>
        </xdr:grpSpPr>
        <xdr:sp macro="" textlink="">
          <xdr:nvSpPr>
            <xdr:cNvPr id="239" name="Rettangolo 238"/>
            <xdr:cNvSpPr>
              <a:spLocks noChangeArrowheads="1"/>
            </xdr:cNvSpPr>
          </xdr:nvSpPr>
          <xdr:spPr bwMode="auto">
            <a:xfrm>
              <a:off x="15481072" y="437555"/>
              <a:ext cx="824533" cy="4138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a:noAutofit/>
            </a:bodyPr>
            <a:lstStyle>
              <a:defPPr>
                <a:defRPr lang="it-IT"/>
              </a:defPPr>
              <a:lvl1pPr algn="l" rtl="0" fontAlgn="base">
                <a:spcBef>
                  <a:spcPct val="0"/>
                </a:spcBef>
                <a:spcAft>
                  <a:spcPct val="0"/>
                </a:spcAft>
                <a:defRPr kern="1200">
                  <a:solidFill>
                    <a:schemeClr val="tx1"/>
                  </a:solidFill>
                  <a:latin typeface="Verdana" panose="020B0604030504040204" pitchFamily="34" charset="0"/>
                  <a:ea typeface="+mn-ea"/>
                  <a:cs typeface="+mn-cs"/>
                </a:defRPr>
              </a:lvl1pPr>
              <a:lvl2pPr marL="457200" algn="l" rtl="0" fontAlgn="base">
                <a:spcBef>
                  <a:spcPct val="0"/>
                </a:spcBef>
                <a:spcAft>
                  <a:spcPct val="0"/>
                </a:spcAft>
                <a:defRPr kern="1200">
                  <a:solidFill>
                    <a:schemeClr val="tx1"/>
                  </a:solidFill>
                  <a:latin typeface="Verdana" panose="020B0604030504040204" pitchFamily="34" charset="0"/>
                  <a:ea typeface="+mn-ea"/>
                  <a:cs typeface="+mn-cs"/>
                </a:defRPr>
              </a:lvl2pPr>
              <a:lvl3pPr marL="914400" algn="l" rtl="0" fontAlgn="base">
                <a:spcBef>
                  <a:spcPct val="0"/>
                </a:spcBef>
                <a:spcAft>
                  <a:spcPct val="0"/>
                </a:spcAft>
                <a:defRPr kern="1200">
                  <a:solidFill>
                    <a:schemeClr val="tx1"/>
                  </a:solidFill>
                  <a:latin typeface="Verdana" panose="020B0604030504040204" pitchFamily="34" charset="0"/>
                  <a:ea typeface="+mn-ea"/>
                  <a:cs typeface="+mn-cs"/>
                </a:defRPr>
              </a:lvl3pPr>
              <a:lvl4pPr marL="1371600" algn="l" rtl="0" fontAlgn="base">
                <a:spcBef>
                  <a:spcPct val="0"/>
                </a:spcBef>
                <a:spcAft>
                  <a:spcPct val="0"/>
                </a:spcAft>
                <a:defRPr kern="1200">
                  <a:solidFill>
                    <a:schemeClr val="tx1"/>
                  </a:solidFill>
                  <a:latin typeface="Verdana" panose="020B0604030504040204" pitchFamily="34" charset="0"/>
                  <a:ea typeface="+mn-ea"/>
                  <a:cs typeface="+mn-cs"/>
                </a:defRPr>
              </a:lvl4pPr>
              <a:lvl5pPr marL="1828800" algn="l" rtl="0" fontAlgn="base">
                <a:spcBef>
                  <a:spcPct val="0"/>
                </a:spcBef>
                <a:spcAft>
                  <a:spcPct val="0"/>
                </a:spcAft>
                <a:defRPr kern="1200">
                  <a:solidFill>
                    <a:schemeClr val="tx1"/>
                  </a:solidFill>
                  <a:latin typeface="Verdana" panose="020B0604030504040204" pitchFamily="34" charset="0"/>
                  <a:ea typeface="+mn-ea"/>
                  <a:cs typeface="+mn-cs"/>
                </a:defRPr>
              </a:lvl5pPr>
              <a:lvl6pPr marL="2286000" algn="l" defTabSz="914400" rtl="0" eaLnBrk="1" latinLnBrk="0" hangingPunct="1">
                <a:defRPr kern="1200">
                  <a:solidFill>
                    <a:schemeClr val="tx1"/>
                  </a:solidFill>
                  <a:latin typeface="Verdana" panose="020B0604030504040204" pitchFamily="34" charset="0"/>
                  <a:ea typeface="+mn-ea"/>
                  <a:cs typeface="+mn-cs"/>
                </a:defRPr>
              </a:lvl6pPr>
              <a:lvl7pPr marL="2743200" algn="l" defTabSz="914400" rtl="0" eaLnBrk="1" latinLnBrk="0" hangingPunct="1">
                <a:defRPr kern="1200">
                  <a:solidFill>
                    <a:schemeClr val="tx1"/>
                  </a:solidFill>
                  <a:latin typeface="Verdana" panose="020B0604030504040204" pitchFamily="34" charset="0"/>
                  <a:ea typeface="+mn-ea"/>
                  <a:cs typeface="+mn-cs"/>
                </a:defRPr>
              </a:lvl7pPr>
              <a:lvl8pPr marL="3200400" algn="l" defTabSz="914400" rtl="0" eaLnBrk="1" latinLnBrk="0" hangingPunct="1">
                <a:defRPr kern="1200">
                  <a:solidFill>
                    <a:schemeClr val="tx1"/>
                  </a:solidFill>
                  <a:latin typeface="Verdana" panose="020B0604030504040204" pitchFamily="34" charset="0"/>
                  <a:ea typeface="+mn-ea"/>
                  <a:cs typeface="+mn-cs"/>
                </a:defRPr>
              </a:lvl8pPr>
              <a:lvl9pPr marL="3657600" algn="l" defTabSz="914400" rtl="0" eaLnBrk="1" latinLnBrk="0" hangingPunct="1">
                <a:defRPr kern="1200">
                  <a:solidFill>
                    <a:schemeClr val="tx1"/>
                  </a:solidFill>
                  <a:latin typeface="Verdana" panose="020B0604030504040204" pitchFamily="34" charset="0"/>
                  <a:ea typeface="+mn-ea"/>
                  <a:cs typeface="+mn-cs"/>
                </a:defRPr>
              </a:lvl9pPr>
            </a:lstStyle>
            <a:p>
              <a:pPr eaLnBrk="1" hangingPunct="1"/>
              <a:r>
                <a:rPr lang="it-IT" altLang="it-IT" sz="1200">
                  <a:solidFill>
                    <a:srgbClr val="C00000"/>
                  </a:solidFill>
                  <a:latin typeface="Tahoma" panose="020B0604030504040204" pitchFamily="34" charset="0"/>
                  <a:cs typeface="Tahoma" panose="020B0604030504040204" pitchFamily="34" charset="0"/>
                </a:rPr>
                <a:t>k</a:t>
              </a:r>
              <a:r>
                <a:rPr lang="it-IT" altLang="it-IT" sz="1200" baseline="-25000">
                  <a:solidFill>
                    <a:srgbClr val="C00000"/>
                  </a:solidFill>
                  <a:latin typeface="Tahoma" panose="020B0604030504040204" pitchFamily="34" charset="0"/>
                  <a:cs typeface="Tahoma" panose="020B0604030504040204" pitchFamily="34" charset="0"/>
                </a:rPr>
                <a:t>h</a:t>
              </a:r>
              <a:r>
                <a:rPr lang="it-IT" altLang="it-IT" sz="1200">
                  <a:solidFill>
                    <a:srgbClr val="C00000"/>
                  </a:solidFill>
                  <a:latin typeface="Tahoma" panose="020B0604030504040204" pitchFamily="34" charset="0"/>
                  <a:cs typeface="Tahoma" panose="020B0604030504040204" pitchFamily="34" charset="0"/>
                </a:rPr>
                <a:t>W</a:t>
              </a:r>
              <a:endParaRPr lang="it-IT" altLang="it-IT" sz="1200"/>
            </a:p>
          </xdr:txBody>
        </xdr:sp>
        <xdr:grpSp>
          <xdr:nvGrpSpPr>
            <xdr:cNvPr id="240" name="Gruppo 239"/>
            <xdr:cNvGrpSpPr/>
          </xdr:nvGrpSpPr>
          <xdr:grpSpPr>
            <a:xfrm>
              <a:off x="15671205" y="813201"/>
              <a:ext cx="1179083" cy="1425176"/>
              <a:chOff x="5461993" y="5619750"/>
              <a:chExt cx="1179083" cy="1060525"/>
            </a:xfrm>
          </xdr:grpSpPr>
          <xdr:cxnSp macro="">
            <xdr:nvCxnSpPr>
              <xdr:cNvPr id="243" name="Connettore 2 242"/>
              <xdr:cNvCxnSpPr/>
            </xdr:nvCxnSpPr>
            <xdr:spPr>
              <a:xfrm flipH="1">
                <a:off x="5486401" y="5676900"/>
                <a:ext cx="390525" cy="647700"/>
              </a:xfrm>
              <a:prstGeom prst="straightConnector1">
                <a:avLst/>
              </a:prstGeom>
              <a:ln w="19050">
                <a:solidFill>
                  <a:srgbClr val="C00000"/>
                </a:solidFill>
                <a:tailEnd type="arrow"/>
              </a:ln>
            </xdr:spPr>
            <xdr:style>
              <a:lnRef idx="1">
                <a:schemeClr val="accent1"/>
              </a:lnRef>
              <a:fillRef idx="0">
                <a:schemeClr val="accent1"/>
              </a:fillRef>
              <a:effectRef idx="0">
                <a:schemeClr val="accent1"/>
              </a:effectRef>
              <a:fontRef idx="minor">
                <a:schemeClr val="tx1"/>
              </a:fontRef>
            </xdr:style>
          </xdr:cxnSp>
          <xdr:sp macro="" textlink="">
            <xdr:nvSpPr>
              <xdr:cNvPr id="244" name="Arco 243"/>
              <xdr:cNvSpPr/>
            </xdr:nvSpPr>
            <xdr:spPr>
              <a:xfrm rot="8700000">
                <a:off x="5689600" y="5676900"/>
                <a:ext cx="266700" cy="266700"/>
              </a:xfrm>
              <a:prstGeom prst="arc">
                <a:avLst/>
              </a:prstGeom>
              <a:ln>
                <a:solidFill>
                  <a:srgbClr val="C00000"/>
                </a:solidFill>
              </a:ln>
            </xdr:spPr>
            <xdr:style>
              <a:lnRef idx="1">
                <a:schemeClr val="accent1"/>
              </a:lnRef>
              <a:fillRef idx="0">
                <a:schemeClr val="accent1"/>
              </a:fillRef>
              <a:effectRef idx="0">
                <a:schemeClr val="accent1"/>
              </a:effectRef>
              <a:fontRef idx="minor">
                <a:schemeClr val="tx1"/>
              </a:fontRef>
            </xdr:style>
            <xdr:txBody>
              <a:bodyPr wrap="square" anchor="ctr"/>
              <a:lstStyle>
                <a:defPPr>
                  <a:defRPr lang="it-IT"/>
                </a:defPPr>
                <a:lvl1pPr algn="l" rtl="0" fontAlgn="base">
                  <a:spcBef>
                    <a:spcPct val="0"/>
                  </a:spcBef>
                  <a:spcAft>
                    <a:spcPct val="0"/>
                  </a:spcAft>
                  <a:defRPr kern="1200">
                    <a:solidFill>
                      <a:schemeClr val="tx1"/>
                    </a:solidFill>
                    <a:latin typeface="+mn-lt"/>
                    <a:ea typeface="+mn-ea"/>
                    <a:cs typeface="+mn-cs"/>
                  </a:defRPr>
                </a:lvl1pPr>
                <a:lvl2pPr marL="457200" algn="l" rtl="0" fontAlgn="base">
                  <a:spcBef>
                    <a:spcPct val="0"/>
                  </a:spcBef>
                  <a:spcAft>
                    <a:spcPct val="0"/>
                  </a:spcAft>
                  <a:defRPr kern="1200">
                    <a:solidFill>
                      <a:schemeClr val="tx1"/>
                    </a:solidFill>
                    <a:latin typeface="+mn-lt"/>
                    <a:ea typeface="+mn-ea"/>
                    <a:cs typeface="+mn-cs"/>
                  </a:defRPr>
                </a:lvl2pPr>
                <a:lvl3pPr marL="914400" algn="l" rtl="0" fontAlgn="base">
                  <a:spcBef>
                    <a:spcPct val="0"/>
                  </a:spcBef>
                  <a:spcAft>
                    <a:spcPct val="0"/>
                  </a:spcAft>
                  <a:defRPr kern="1200">
                    <a:solidFill>
                      <a:schemeClr val="tx1"/>
                    </a:solidFill>
                    <a:latin typeface="+mn-lt"/>
                    <a:ea typeface="+mn-ea"/>
                    <a:cs typeface="+mn-cs"/>
                  </a:defRPr>
                </a:lvl3pPr>
                <a:lvl4pPr marL="1371600" algn="l" rtl="0" fontAlgn="base">
                  <a:spcBef>
                    <a:spcPct val="0"/>
                  </a:spcBef>
                  <a:spcAft>
                    <a:spcPct val="0"/>
                  </a:spcAft>
                  <a:defRPr kern="1200">
                    <a:solidFill>
                      <a:schemeClr val="tx1"/>
                    </a:solidFill>
                    <a:latin typeface="+mn-lt"/>
                    <a:ea typeface="+mn-ea"/>
                    <a:cs typeface="+mn-cs"/>
                  </a:defRPr>
                </a:lvl4pPr>
                <a:lvl5pPr marL="1828800" algn="l" rtl="0" fontAlgn="base">
                  <a:spcBef>
                    <a:spcPct val="0"/>
                  </a:spcBef>
                  <a:spcAft>
                    <a:spcPct val="0"/>
                  </a:spcAft>
                  <a:defRPr kern="1200">
                    <a:solidFill>
                      <a:schemeClr val="tx1"/>
                    </a:solidFill>
                    <a:latin typeface="+mn-lt"/>
                    <a:ea typeface="+mn-ea"/>
                    <a:cs typeface="+mn-cs"/>
                  </a:defRPr>
                </a:lvl5pPr>
                <a:lvl6pPr marL="2286000" algn="l" defTabSz="914400" rtl="0" eaLnBrk="1" latinLnBrk="0" hangingPunct="1">
                  <a:defRPr kern="1200">
                    <a:solidFill>
                      <a:schemeClr val="tx1"/>
                    </a:solidFill>
                    <a:latin typeface="+mn-lt"/>
                    <a:ea typeface="+mn-ea"/>
                    <a:cs typeface="+mn-cs"/>
                  </a:defRPr>
                </a:lvl6pPr>
                <a:lvl7pPr marL="2743200" algn="l" defTabSz="914400" rtl="0" eaLnBrk="1" latinLnBrk="0" hangingPunct="1">
                  <a:defRPr kern="1200">
                    <a:solidFill>
                      <a:schemeClr val="tx1"/>
                    </a:solidFill>
                    <a:latin typeface="+mn-lt"/>
                    <a:ea typeface="+mn-ea"/>
                    <a:cs typeface="+mn-cs"/>
                  </a:defRPr>
                </a:lvl7pPr>
                <a:lvl8pPr marL="3200400" algn="l" defTabSz="914400" rtl="0" eaLnBrk="1" latinLnBrk="0" hangingPunct="1">
                  <a:defRPr kern="1200">
                    <a:solidFill>
                      <a:schemeClr val="tx1"/>
                    </a:solidFill>
                    <a:latin typeface="+mn-lt"/>
                    <a:ea typeface="+mn-ea"/>
                    <a:cs typeface="+mn-cs"/>
                  </a:defRPr>
                </a:lvl8pPr>
                <a:lvl9pPr marL="3657600" algn="l" defTabSz="914400" rtl="0" eaLnBrk="1" latinLnBrk="0" hangingPunct="1">
                  <a:defRPr kern="1200">
                    <a:solidFill>
                      <a:schemeClr val="tx1"/>
                    </a:solidFill>
                    <a:latin typeface="+mn-lt"/>
                    <a:ea typeface="+mn-ea"/>
                    <a:cs typeface="+mn-cs"/>
                  </a:defRPr>
                </a:lvl9pPr>
              </a:lstStyle>
              <a:p>
                <a:pPr algn="ctr">
                  <a:defRPr/>
                </a:pPr>
                <a:endParaRPr lang="it-IT"/>
              </a:p>
            </xdr:txBody>
          </xdr:sp>
          <xdr:sp macro="" textlink="">
            <xdr:nvSpPr>
              <xdr:cNvPr id="245" name="Rettangolo 244"/>
              <xdr:cNvSpPr>
                <a:spLocks noChangeArrowheads="1"/>
              </xdr:cNvSpPr>
            </xdr:nvSpPr>
            <xdr:spPr bwMode="auto">
              <a:xfrm>
                <a:off x="5835650" y="5619750"/>
                <a:ext cx="277813" cy="2089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a:spAutoFit/>
              </a:bodyPr>
              <a:lstStyle>
                <a:defPPr>
                  <a:defRPr lang="it-IT"/>
                </a:defPPr>
                <a:lvl1pPr algn="l" rtl="0" fontAlgn="base">
                  <a:spcBef>
                    <a:spcPct val="0"/>
                  </a:spcBef>
                  <a:spcAft>
                    <a:spcPct val="0"/>
                  </a:spcAft>
                  <a:defRPr kern="1200">
                    <a:solidFill>
                      <a:schemeClr val="tx1"/>
                    </a:solidFill>
                    <a:latin typeface="Verdana" panose="020B0604030504040204" pitchFamily="34" charset="0"/>
                    <a:ea typeface="+mn-ea"/>
                    <a:cs typeface="+mn-cs"/>
                  </a:defRPr>
                </a:lvl1pPr>
                <a:lvl2pPr marL="457200" algn="l" rtl="0" fontAlgn="base">
                  <a:spcBef>
                    <a:spcPct val="0"/>
                  </a:spcBef>
                  <a:spcAft>
                    <a:spcPct val="0"/>
                  </a:spcAft>
                  <a:defRPr kern="1200">
                    <a:solidFill>
                      <a:schemeClr val="tx1"/>
                    </a:solidFill>
                    <a:latin typeface="Verdana" panose="020B0604030504040204" pitchFamily="34" charset="0"/>
                    <a:ea typeface="+mn-ea"/>
                    <a:cs typeface="+mn-cs"/>
                  </a:defRPr>
                </a:lvl2pPr>
                <a:lvl3pPr marL="914400" algn="l" rtl="0" fontAlgn="base">
                  <a:spcBef>
                    <a:spcPct val="0"/>
                  </a:spcBef>
                  <a:spcAft>
                    <a:spcPct val="0"/>
                  </a:spcAft>
                  <a:defRPr kern="1200">
                    <a:solidFill>
                      <a:schemeClr val="tx1"/>
                    </a:solidFill>
                    <a:latin typeface="Verdana" panose="020B0604030504040204" pitchFamily="34" charset="0"/>
                    <a:ea typeface="+mn-ea"/>
                    <a:cs typeface="+mn-cs"/>
                  </a:defRPr>
                </a:lvl3pPr>
                <a:lvl4pPr marL="1371600" algn="l" rtl="0" fontAlgn="base">
                  <a:spcBef>
                    <a:spcPct val="0"/>
                  </a:spcBef>
                  <a:spcAft>
                    <a:spcPct val="0"/>
                  </a:spcAft>
                  <a:defRPr kern="1200">
                    <a:solidFill>
                      <a:schemeClr val="tx1"/>
                    </a:solidFill>
                    <a:latin typeface="Verdana" panose="020B0604030504040204" pitchFamily="34" charset="0"/>
                    <a:ea typeface="+mn-ea"/>
                    <a:cs typeface="+mn-cs"/>
                  </a:defRPr>
                </a:lvl4pPr>
                <a:lvl5pPr marL="1828800" algn="l" rtl="0" fontAlgn="base">
                  <a:spcBef>
                    <a:spcPct val="0"/>
                  </a:spcBef>
                  <a:spcAft>
                    <a:spcPct val="0"/>
                  </a:spcAft>
                  <a:defRPr kern="1200">
                    <a:solidFill>
                      <a:schemeClr val="tx1"/>
                    </a:solidFill>
                    <a:latin typeface="Verdana" panose="020B0604030504040204" pitchFamily="34" charset="0"/>
                    <a:ea typeface="+mn-ea"/>
                    <a:cs typeface="+mn-cs"/>
                  </a:defRPr>
                </a:lvl5pPr>
                <a:lvl6pPr marL="2286000" algn="l" defTabSz="914400" rtl="0" eaLnBrk="1" latinLnBrk="0" hangingPunct="1">
                  <a:defRPr kern="1200">
                    <a:solidFill>
                      <a:schemeClr val="tx1"/>
                    </a:solidFill>
                    <a:latin typeface="Verdana" panose="020B0604030504040204" pitchFamily="34" charset="0"/>
                    <a:ea typeface="+mn-ea"/>
                    <a:cs typeface="+mn-cs"/>
                  </a:defRPr>
                </a:lvl6pPr>
                <a:lvl7pPr marL="2743200" algn="l" defTabSz="914400" rtl="0" eaLnBrk="1" latinLnBrk="0" hangingPunct="1">
                  <a:defRPr kern="1200">
                    <a:solidFill>
                      <a:schemeClr val="tx1"/>
                    </a:solidFill>
                    <a:latin typeface="Verdana" panose="020B0604030504040204" pitchFamily="34" charset="0"/>
                    <a:ea typeface="+mn-ea"/>
                    <a:cs typeface="+mn-cs"/>
                  </a:defRPr>
                </a:lvl7pPr>
                <a:lvl8pPr marL="3200400" algn="l" defTabSz="914400" rtl="0" eaLnBrk="1" latinLnBrk="0" hangingPunct="1">
                  <a:defRPr kern="1200">
                    <a:solidFill>
                      <a:schemeClr val="tx1"/>
                    </a:solidFill>
                    <a:latin typeface="Verdana" panose="020B0604030504040204" pitchFamily="34" charset="0"/>
                    <a:ea typeface="+mn-ea"/>
                    <a:cs typeface="+mn-cs"/>
                  </a:defRPr>
                </a:lvl8pPr>
                <a:lvl9pPr marL="3657600" algn="l" defTabSz="914400" rtl="0" eaLnBrk="1" latinLnBrk="0" hangingPunct="1">
                  <a:defRPr kern="1200">
                    <a:solidFill>
                      <a:schemeClr val="tx1"/>
                    </a:solidFill>
                    <a:latin typeface="Verdana" panose="020B0604030504040204" pitchFamily="34" charset="0"/>
                    <a:ea typeface="+mn-ea"/>
                    <a:cs typeface="+mn-cs"/>
                  </a:defRPr>
                </a:lvl9pPr>
              </a:lstStyle>
              <a:p>
                <a:pPr eaLnBrk="1" hangingPunct="1"/>
                <a:r>
                  <a:rPr lang="it-IT" altLang="it-IT" sz="1200" b="1">
                    <a:solidFill>
                      <a:srgbClr val="C00000"/>
                    </a:solidFill>
                    <a:latin typeface="Symbol" panose="05050102010706020507" pitchFamily="18" charset="2"/>
                    <a:cs typeface="Tahoma" panose="020B0604030504040204" pitchFamily="34" charset="0"/>
                  </a:rPr>
                  <a:t>q</a:t>
                </a:r>
                <a:endParaRPr lang="it-IT" altLang="it-IT" sz="1200" b="1">
                  <a:latin typeface="Symbol" panose="05050102010706020507" pitchFamily="18" charset="2"/>
                </a:endParaRPr>
              </a:p>
            </xdr:txBody>
          </xdr:sp>
          <xdr:grpSp>
            <xdr:nvGrpSpPr>
              <xdr:cNvPr id="247" name="Gruppo 246"/>
              <xdr:cNvGrpSpPr/>
            </xdr:nvGrpSpPr>
            <xdr:grpSpPr>
              <a:xfrm>
                <a:off x="5461993" y="5678488"/>
                <a:ext cx="1179083" cy="1001787"/>
                <a:chOff x="5461993" y="5678488"/>
                <a:chExt cx="1179083" cy="1001787"/>
              </a:xfrm>
            </xdr:grpSpPr>
            <xdr:grpSp>
              <xdr:nvGrpSpPr>
                <xdr:cNvPr id="249" name="Gruppo 248"/>
                <xdr:cNvGrpSpPr>
                  <a:grpSpLocks/>
                </xdr:cNvGrpSpPr>
              </xdr:nvGrpSpPr>
              <xdr:grpSpPr bwMode="auto">
                <a:xfrm>
                  <a:off x="5480051" y="5678488"/>
                  <a:ext cx="398462" cy="666750"/>
                  <a:chOff x="8051316" y="5658644"/>
                  <a:chExt cx="398153" cy="666750"/>
                </a:xfrm>
              </xdr:grpSpPr>
              <xdr:cxnSp macro="">
                <xdr:nvCxnSpPr>
                  <xdr:cNvPr id="253" name="Connettore 2 252"/>
                  <xdr:cNvCxnSpPr/>
                </xdr:nvCxnSpPr>
                <xdr:spPr>
                  <a:xfrm flipH="1" flipV="1">
                    <a:off x="8051316" y="5660231"/>
                    <a:ext cx="396567" cy="1588"/>
                  </a:xfrm>
                  <a:prstGeom prst="straightConnector1">
                    <a:avLst/>
                  </a:prstGeom>
                  <a:ln>
                    <a:solidFill>
                      <a:srgbClr val="C00000"/>
                    </a:solidFill>
                    <a:tailEnd type="arrow"/>
                  </a:ln>
                </xdr:spPr>
                <xdr:style>
                  <a:lnRef idx="1">
                    <a:schemeClr val="accent1"/>
                  </a:lnRef>
                  <a:fillRef idx="0">
                    <a:schemeClr val="accent1"/>
                  </a:fillRef>
                  <a:effectRef idx="0">
                    <a:schemeClr val="accent1"/>
                  </a:effectRef>
                  <a:fontRef idx="minor">
                    <a:schemeClr val="tx1"/>
                  </a:fontRef>
                </xdr:style>
              </xdr:cxnSp>
              <xdr:cxnSp macro="">
                <xdr:nvCxnSpPr>
                  <xdr:cNvPr id="254" name="Connettore 2 253"/>
                  <xdr:cNvCxnSpPr/>
                </xdr:nvCxnSpPr>
                <xdr:spPr>
                  <a:xfrm flipH="1">
                    <a:off x="8447882" y="5658644"/>
                    <a:ext cx="1587" cy="666750"/>
                  </a:xfrm>
                  <a:prstGeom prst="straightConnector1">
                    <a:avLst/>
                  </a:prstGeom>
                  <a:ln>
                    <a:solidFill>
                      <a:srgbClr val="C00000"/>
                    </a:solidFill>
                    <a:tailEnd type="arrow"/>
                  </a:ln>
                </xdr:spPr>
                <xdr:style>
                  <a:lnRef idx="1">
                    <a:schemeClr val="accent1"/>
                  </a:lnRef>
                  <a:fillRef idx="0">
                    <a:schemeClr val="accent1"/>
                  </a:fillRef>
                  <a:effectRef idx="0">
                    <a:schemeClr val="accent1"/>
                  </a:effectRef>
                  <a:fontRef idx="minor">
                    <a:schemeClr val="tx1"/>
                  </a:fontRef>
                </xdr:style>
              </xdr:cxnSp>
            </xdr:grpSp>
            <xdr:sp macro="" textlink="">
              <xdr:nvSpPr>
                <xdr:cNvPr id="250" name="Rettangolo 249"/>
                <xdr:cNvSpPr>
                  <a:spLocks noChangeArrowheads="1"/>
                </xdr:cNvSpPr>
              </xdr:nvSpPr>
              <xdr:spPr bwMode="auto">
                <a:xfrm>
                  <a:off x="5461993" y="6355446"/>
                  <a:ext cx="1179083" cy="324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a:spAutoFit/>
                </a:bodyPr>
                <a:lstStyle>
                  <a:defPPr>
                    <a:defRPr lang="it-IT"/>
                  </a:defPPr>
                  <a:lvl1pPr algn="l" rtl="0" fontAlgn="base">
                    <a:spcBef>
                      <a:spcPct val="0"/>
                    </a:spcBef>
                    <a:spcAft>
                      <a:spcPct val="0"/>
                    </a:spcAft>
                    <a:defRPr kern="1200">
                      <a:solidFill>
                        <a:schemeClr val="tx1"/>
                      </a:solidFill>
                      <a:latin typeface="Verdana" panose="020B0604030504040204" pitchFamily="34" charset="0"/>
                      <a:ea typeface="+mn-ea"/>
                      <a:cs typeface="+mn-cs"/>
                    </a:defRPr>
                  </a:lvl1pPr>
                  <a:lvl2pPr marL="457200" algn="l" rtl="0" fontAlgn="base">
                    <a:spcBef>
                      <a:spcPct val="0"/>
                    </a:spcBef>
                    <a:spcAft>
                      <a:spcPct val="0"/>
                    </a:spcAft>
                    <a:defRPr kern="1200">
                      <a:solidFill>
                        <a:schemeClr val="tx1"/>
                      </a:solidFill>
                      <a:latin typeface="Verdana" panose="020B0604030504040204" pitchFamily="34" charset="0"/>
                      <a:ea typeface="+mn-ea"/>
                      <a:cs typeface="+mn-cs"/>
                    </a:defRPr>
                  </a:lvl2pPr>
                  <a:lvl3pPr marL="914400" algn="l" rtl="0" fontAlgn="base">
                    <a:spcBef>
                      <a:spcPct val="0"/>
                    </a:spcBef>
                    <a:spcAft>
                      <a:spcPct val="0"/>
                    </a:spcAft>
                    <a:defRPr kern="1200">
                      <a:solidFill>
                        <a:schemeClr val="tx1"/>
                      </a:solidFill>
                      <a:latin typeface="Verdana" panose="020B0604030504040204" pitchFamily="34" charset="0"/>
                      <a:ea typeface="+mn-ea"/>
                      <a:cs typeface="+mn-cs"/>
                    </a:defRPr>
                  </a:lvl3pPr>
                  <a:lvl4pPr marL="1371600" algn="l" rtl="0" fontAlgn="base">
                    <a:spcBef>
                      <a:spcPct val="0"/>
                    </a:spcBef>
                    <a:spcAft>
                      <a:spcPct val="0"/>
                    </a:spcAft>
                    <a:defRPr kern="1200">
                      <a:solidFill>
                        <a:schemeClr val="tx1"/>
                      </a:solidFill>
                      <a:latin typeface="Verdana" panose="020B0604030504040204" pitchFamily="34" charset="0"/>
                      <a:ea typeface="+mn-ea"/>
                      <a:cs typeface="+mn-cs"/>
                    </a:defRPr>
                  </a:lvl4pPr>
                  <a:lvl5pPr marL="1828800" algn="l" rtl="0" fontAlgn="base">
                    <a:spcBef>
                      <a:spcPct val="0"/>
                    </a:spcBef>
                    <a:spcAft>
                      <a:spcPct val="0"/>
                    </a:spcAft>
                    <a:defRPr kern="1200">
                      <a:solidFill>
                        <a:schemeClr val="tx1"/>
                      </a:solidFill>
                      <a:latin typeface="Verdana" panose="020B0604030504040204" pitchFamily="34" charset="0"/>
                      <a:ea typeface="+mn-ea"/>
                      <a:cs typeface="+mn-cs"/>
                    </a:defRPr>
                  </a:lvl5pPr>
                  <a:lvl6pPr marL="2286000" algn="l" defTabSz="914400" rtl="0" eaLnBrk="1" latinLnBrk="0" hangingPunct="1">
                    <a:defRPr kern="1200">
                      <a:solidFill>
                        <a:schemeClr val="tx1"/>
                      </a:solidFill>
                      <a:latin typeface="Verdana" panose="020B0604030504040204" pitchFamily="34" charset="0"/>
                      <a:ea typeface="+mn-ea"/>
                      <a:cs typeface="+mn-cs"/>
                    </a:defRPr>
                  </a:lvl6pPr>
                  <a:lvl7pPr marL="2743200" algn="l" defTabSz="914400" rtl="0" eaLnBrk="1" latinLnBrk="0" hangingPunct="1">
                    <a:defRPr kern="1200">
                      <a:solidFill>
                        <a:schemeClr val="tx1"/>
                      </a:solidFill>
                      <a:latin typeface="Verdana" panose="020B0604030504040204" pitchFamily="34" charset="0"/>
                      <a:ea typeface="+mn-ea"/>
                      <a:cs typeface="+mn-cs"/>
                    </a:defRPr>
                  </a:lvl7pPr>
                  <a:lvl8pPr marL="3200400" algn="l" defTabSz="914400" rtl="0" eaLnBrk="1" latinLnBrk="0" hangingPunct="1">
                    <a:defRPr kern="1200">
                      <a:solidFill>
                        <a:schemeClr val="tx1"/>
                      </a:solidFill>
                      <a:latin typeface="Verdana" panose="020B0604030504040204" pitchFamily="34" charset="0"/>
                      <a:ea typeface="+mn-ea"/>
                      <a:cs typeface="+mn-cs"/>
                    </a:defRPr>
                  </a:lvl8pPr>
                  <a:lvl9pPr marL="3657600" algn="l" defTabSz="914400" rtl="0" eaLnBrk="1" latinLnBrk="0" hangingPunct="1">
                    <a:defRPr kern="1200">
                      <a:solidFill>
                        <a:schemeClr val="tx1"/>
                      </a:solidFill>
                      <a:latin typeface="Verdana" panose="020B0604030504040204" pitchFamily="34" charset="0"/>
                      <a:ea typeface="+mn-ea"/>
                      <a:cs typeface="+mn-cs"/>
                    </a:defRPr>
                  </a:lvl9pPr>
                </a:lstStyle>
                <a:p>
                  <a:pPr eaLnBrk="1" hangingPunct="1"/>
                  <a:r>
                    <a:rPr lang="it-IT" altLang="it-IT" sz="1200">
                      <a:solidFill>
                        <a:srgbClr val="C00000"/>
                      </a:solidFill>
                      <a:latin typeface="Tahoma" panose="020B0604030504040204" pitchFamily="34" charset="0"/>
                      <a:cs typeface="Tahoma" panose="020B0604030504040204" pitchFamily="34" charset="0"/>
                    </a:rPr>
                    <a:t>(1-k</a:t>
                  </a:r>
                  <a:r>
                    <a:rPr lang="it-IT" altLang="it-IT" sz="1200" baseline="-25000">
                      <a:solidFill>
                        <a:srgbClr val="C00000"/>
                      </a:solidFill>
                      <a:latin typeface="Tahoma" panose="020B0604030504040204" pitchFamily="34" charset="0"/>
                      <a:cs typeface="Tahoma" panose="020B0604030504040204" pitchFamily="34" charset="0"/>
                    </a:rPr>
                    <a:t>v</a:t>
                  </a:r>
                  <a:r>
                    <a:rPr lang="it-IT" altLang="it-IT" sz="1200">
                      <a:solidFill>
                        <a:srgbClr val="C00000"/>
                      </a:solidFill>
                      <a:latin typeface="Tahoma" panose="020B0604030504040204" pitchFamily="34" charset="0"/>
                      <a:cs typeface="Tahoma" panose="020B0604030504040204" pitchFamily="34" charset="0"/>
                    </a:rPr>
                    <a:t>)W</a:t>
                  </a:r>
                  <a:endParaRPr lang="it-IT" altLang="it-IT" sz="1200"/>
                </a:p>
              </xdr:txBody>
            </xdr:sp>
          </xdr:grpSp>
          <xdr:cxnSp macro="">
            <xdr:nvCxnSpPr>
              <xdr:cNvPr id="248" name="Connettore 1 247"/>
              <xdr:cNvCxnSpPr/>
            </xdr:nvCxnSpPr>
            <xdr:spPr>
              <a:xfrm flipH="1">
                <a:off x="5480050" y="6321425"/>
                <a:ext cx="395288" cy="0"/>
              </a:xfrm>
              <a:prstGeom prst="line">
                <a:avLst/>
              </a:prstGeom>
              <a:ln>
                <a:solidFill>
                  <a:schemeClr val="bg1">
                    <a:lumMod val="75000"/>
                  </a:schemeClr>
                </a:solidFill>
              </a:ln>
            </xdr:spPr>
            <xdr:style>
              <a:lnRef idx="1">
                <a:schemeClr val="accent1"/>
              </a:lnRef>
              <a:fillRef idx="0">
                <a:schemeClr val="accent1"/>
              </a:fillRef>
              <a:effectRef idx="0">
                <a:schemeClr val="accent1"/>
              </a:effectRef>
              <a:fontRef idx="minor">
                <a:schemeClr val="tx1"/>
              </a:fontRef>
            </xdr:style>
          </xdr:cxnSp>
        </xdr:grpSp>
      </xdr:grpSp>
      <xdr:cxnSp macro="">
        <xdr:nvCxnSpPr>
          <xdr:cNvPr id="56" name="Connettore 1 55"/>
          <xdr:cNvCxnSpPr/>
        </xdr:nvCxnSpPr>
        <xdr:spPr>
          <a:xfrm>
            <a:off x="12125325" y="3609975"/>
            <a:ext cx="1076325" cy="0"/>
          </a:xfrm>
          <a:prstGeom prst="line">
            <a:avLst/>
          </a:prstGeom>
          <a:ln>
            <a:solidFill>
              <a:srgbClr val="C00000"/>
            </a:solidFill>
          </a:ln>
        </xdr:spPr>
        <xdr:style>
          <a:lnRef idx="1">
            <a:schemeClr val="accent1"/>
          </a:lnRef>
          <a:fillRef idx="0">
            <a:schemeClr val="accent1"/>
          </a:fillRef>
          <a:effectRef idx="0">
            <a:schemeClr val="accent1"/>
          </a:effectRef>
          <a:fontRef idx="minor">
            <a:schemeClr val="tx1"/>
          </a:fontRef>
        </xdr:style>
      </xdr:cxnSp>
      <xdr:cxnSp macro="">
        <xdr:nvCxnSpPr>
          <xdr:cNvPr id="59" name="Connettore 1 58"/>
          <xdr:cNvCxnSpPr/>
        </xdr:nvCxnSpPr>
        <xdr:spPr>
          <a:xfrm>
            <a:off x="13744575" y="1447800"/>
            <a:ext cx="0" cy="146685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61" name="Connettore 1 60"/>
          <xdr:cNvCxnSpPr/>
        </xdr:nvCxnSpPr>
        <xdr:spPr>
          <a:xfrm>
            <a:off x="12192000" y="3552825"/>
            <a:ext cx="0" cy="123825"/>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256" name="Connettore 1 255"/>
          <xdr:cNvCxnSpPr/>
        </xdr:nvCxnSpPr>
        <xdr:spPr>
          <a:xfrm>
            <a:off x="13163550" y="3562350"/>
            <a:ext cx="0" cy="123825"/>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258" name="Connettore 1 257"/>
          <xdr:cNvCxnSpPr/>
        </xdr:nvCxnSpPr>
        <xdr:spPr>
          <a:xfrm>
            <a:off x="13687425" y="1543050"/>
            <a:ext cx="114300"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261" name="Connettore 1 260"/>
          <xdr:cNvCxnSpPr/>
        </xdr:nvCxnSpPr>
        <xdr:spPr>
          <a:xfrm>
            <a:off x="13696950" y="2857500"/>
            <a:ext cx="114300"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sp macro="" textlink="">
        <xdr:nvSpPr>
          <xdr:cNvPr id="262" name="CasellaDiTesto 261"/>
          <xdr:cNvSpPr txBox="1"/>
        </xdr:nvSpPr>
        <xdr:spPr>
          <a:xfrm>
            <a:off x="12515849" y="3457575"/>
            <a:ext cx="361951" cy="276225"/>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t-IT" sz="1100">
                <a:solidFill>
                  <a:srgbClr val="FF0000"/>
                </a:solidFill>
              </a:rPr>
              <a:t>x</a:t>
            </a:r>
            <a:r>
              <a:rPr lang="it-IT" sz="1100" baseline="-25000">
                <a:solidFill>
                  <a:srgbClr val="FF0000"/>
                </a:solidFill>
              </a:rPr>
              <a:t>W</a:t>
            </a:r>
            <a:endParaRPr lang="it-IT" sz="1100">
              <a:solidFill>
                <a:srgbClr val="FF0000"/>
              </a:solidFill>
            </a:endParaRPr>
          </a:p>
        </xdr:txBody>
      </xdr:sp>
      <xdr:sp macro="" textlink="">
        <xdr:nvSpPr>
          <xdr:cNvPr id="263" name="CasellaDiTesto 262"/>
          <xdr:cNvSpPr txBox="1"/>
        </xdr:nvSpPr>
        <xdr:spPr>
          <a:xfrm>
            <a:off x="13592174" y="1971675"/>
            <a:ext cx="438151" cy="276225"/>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t-IT" sz="1100">
                <a:solidFill>
                  <a:srgbClr val="FF0000"/>
                </a:solidFill>
              </a:rPr>
              <a:t>y</a:t>
            </a:r>
            <a:r>
              <a:rPr lang="it-IT" sz="1100" baseline="-25000">
                <a:solidFill>
                  <a:srgbClr val="FF0000"/>
                </a:solidFill>
              </a:rPr>
              <a:t>W</a:t>
            </a:r>
            <a:endParaRPr lang="it-IT" sz="1100">
              <a:solidFill>
                <a:srgbClr val="FF0000"/>
              </a:solidFill>
            </a:endParaRPr>
          </a:p>
        </xdr:txBody>
      </xdr:sp>
    </xdr:grpSp>
    <xdr:clientData/>
  </xdr:twoCellAnchor>
  <xdr:twoCellAnchor editAs="oneCell">
    <xdr:from>
      <xdr:col>7</xdr:col>
      <xdr:colOff>0</xdr:colOff>
      <xdr:row>63</xdr:row>
      <xdr:rowOff>0</xdr:rowOff>
    </xdr:from>
    <xdr:to>
      <xdr:col>14</xdr:col>
      <xdr:colOff>62320</xdr:colOff>
      <xdr:row>80</xdr:row>
      <xdr:rowOff>85725</xdr:rowOff>
    </xdr:to>
    <xdr:pic>
      <xdr:nvPicPr>
        <xdr:cNvPr id="207" name="Immagine 206"/>
        <xdr:cNvPicPr>
          <a:picLocks noChangeAspect="1"/>
        </xdr:cNvPicPr>
      </xdr:nvPicPr>
      <xdr:blipFill>
        <a:blip xmlns:r="http://schemas.openxmlformats.org/officeDocument/2006/relationships" r:embed="rId2"/>
        <a:stretch>
          <a:fillRect/>
        </a:stretch>
      </xdr:blipFill>
      <xdr:spPr>
        <a:xfrm>
          <a:off x="4381500" y="12325350"/>
          <a:ext cx="4329520" cy="3467100"/>
        </a:xfrm>
        <a:prstGeom prst="rect">
          <a:avLst/>
        </a:prstGeom>
      </xdr:spPr>
    </xdr:pic>
    <xdr:clientData/>
  </xdr:twoCellAnchor>
  <xdr:twoCellAnchor>
    <xdr:from>
      <xdr:col>8</xdr:col>
      <xdr:colOff>371475</xdr:colOff>
      <xdr:row>66</xdr:row>
      <xdr:rowOff>0</xdr:rowOff>
    </xdr:from>
    <xdr:to>
      <xdr:col>8</xdr:col>
      <xdr:colOff>485775</xdr:colOff>
      <xdr:row>77</xdr:row>
      <xdr:rowOff>9525</xdr:rowOff>
    </xdr:to>
    <xdr:cxnSp macro="">
      <xdr:nvCxnSpPr>
        <xdr:cNvPr id="235" name="Connettore 1 234"/>
        <xdr:cNvCxnSpPr/>
      </xdr:nvCxnSpPr>
      <xdr:spPr>
        <a:xfrm flipH="1" flipV="1">
          <a:off x="5362575" y="12906375"/>
          <a:ext cx="114300" cy="220980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15</xdr:col>
      <xdr:colOff>0</xdr:colOff>
      <xdr:row>64</xdr:row>
      <xdr:rowOff>0</xdr:rowOff>
    </xdr:from>
    <xdr:to>
      <xdr:col>22</xdr:col>
      <xdr:colOff>542324</xdr:colOff>
      <xdr:row>83</xdr:row>
      <xdr:rowOff>170955</xdr:rowOff>
    </xdr:to>
    <xdr:pic>
      <xdr:nvPicPr>
        <xdr:cNvPr id="236" name="Immagine 235"/>
        <xdr:cNvPicPr>
          <a:picLocks noChangeAspect="1"/>
        </xdr:cNvPicPr>
      </xdr:nvPicPr>
      <xdr:blipFill>
        <a:blip xmlns:r="http://schemas.openxmlformats.org/officeDocument/2006/relationships" r:embed="rId3"/>
        <a:stretch>
          <a:fillRect/>
        </a:stretch>
      </xdr:blipFill>
      <xdr:spPr>
        <a:xfrm>
          <a:off x="9258300" y="12515850"/>
          <a:ext cx="4809524" cy="3961905"/>
        </a:xfrm>
        <a:prstGeom prst="rect">
          <a:avLst/>
        </a:prstGeom>
      </xdr:spPr>
    </xdr:pic>
    <xdr:clientData/>
  </xdr:twoCellAnchor>
  <xdr:twoCellAnchor editAs="oneCell">
    <xdr:from>
      <xdr:col>11</xdr:col>
      <xdr:colOff>0</xdr:colOff>
      <xdr:row>88</xdr:row>
      <xdr:rowOff>0</xdr:rowOff>
    </xdr:from>
    <xdr:to>
      <xdr:col>11</xdr:col>
      <xdr:colOff>9525</xdr:colOff>
      <xdr:row>88</xdr:row>
      <xdr:rowOff>9525</xdr:rowOff>
    </xdr:to>
    <xdr:sp macro="" textlink="">
      <xdr:nvSpPr>
        <xdr:cNvPr id="9217" name="AutoShape 1" descr="https://pixel-geo.prfct.co/cs/?partnerId=mrin"/>
        <xdr:cNvSpPr>
          <a:spLocks noChangeAspect="1" noChangeArrowheads="1"/>
        </xdr:cNvSpPr>
      </xdr:nvSpPr>
      <xdr:spPr bwMode="auto">
        <a:xfrm>
          <a:off x="6819900" y="17364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11</xdr:col>
      <xdr:colOff>19050</xdr:colOff>
      <xdr:row>88</xdr:row>
      <xdr:rowOff>0</xdr:rowOff>
    </xdr:from>
    <xdr:to>
      <xdr:col>11</xdr:col>
      <xdr:colOff>28575</xdr:colOff>
      <xdr:row>88</xdr:row>
      <xdr:rowOff>9525</xdr:rowOff>
    </xdr:to>
    <xdr:pic>
      <xdr:nvPicPr>
        <xdr:cNvPr id="208" name="Immagine 207" descr="https://pixel-geo.prfct.co/cs/?partnerId=twt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838950" y="17364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38100</xdr:colOff>
      <xdr:row>88</xdr:row>
      <xdr:rowOff>0</xdr:rowOff>
    </xdr:from>
    <xdr:to>
      <xdr:col>11</xdr:col>
      <xdr:colOff>47625</xdr:colOff>
      <xdr:row>88</xdr:row>
      <xdr:rowOff>9525</xdr:rowOff>
    </xdr:to>
    <xdr:sp macro="" textlink="">
      <xdr:nvSpPr>
        <xdr:cNvPr id="9219" name="AutoShape 3" descr="https://pixel-geo.prfct.co/cs/?partnerId=yah"/>
        <xdr:cNvSpPr>
          <a:spLocks noChangeAspect="1" noChangeArrowheads="1"/>
        </xdr:cNvSpPr>
      </xdr:nvSpPr>
      <xdr:spPr bwMode="auto">
        <a:xfrm>
          <a:off x="6858000" y="17364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11</xdr:col>
      <xdr:colOff>57150</xdr:colOff>
      <xdr:row>88</xdr:row>
      <xdr:rowOff>0</xdr:rowOff>
    </xdr:from>
    <xdr:to>
      <xdr:col>11</xdr:col>
      <xdr:colOff>66675</xdr:colOff>
      <xdr:row>88</xdr:row>
      <xdr:rowOff>9525</xdr:rowOff>
    </xdr:to>
    <xdr:pic>
      <xdr:nvPicPr>
        <xdr:cNvPr id="209" name="Immagine 208" descr="https://pixel-geo.prfct.co/cs/?partnerId=opx"/>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877050" y="17364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76200</xdr:colOff>
      <xdr:row>88</xdr:row>
      <xdr:rowOff>0</xdr:rowOff>
    </xdr:from>
    <xdr:to>
      <xdr:col>11</xdr:col>
      <xdr:colOff>85725</xdr:colOff>
      <xdr:row>88</xdr:row>
      <xdr:rowOff>9525</xdr:rowOff>
    </xdr:to>
    <xdr:sp macro="" textlink="">
      <xdr:nvSpPr>
        <xdr:cNvPr id="9221" name="AutoShape 5" descr="https://pixel-geo.prfct.co/cs/?partnerId=rbcn"/>
        <xdr:cNvSpPr>
          <a:spLocks noChangeAspect="1" noChangeArrowheads="1"/>
        </xdr:cNvSpPr>
      </xdr:nvSpPr>
      <xdr:spPr bwMode="auto">
        <a:xfrm>
          <a:off x="6896100" y="17364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11</xdr:col>
      <xdr:colOff>95250</xdr:colOff>
      <xdr:row>88</xdr:row>
      <xdr:rowOff>0</xdr:rowOff>
    </xdr:from>
    <xdr:to>
      <xdr:col>11</xdr:col>
      <xdr:colOff>104775</xdr:colOff>
      <xdr:row>88</xdr:row>
      <xdr:rowOff>9525</xdr:rowOff>
    </xdr:to>
    <xdr:pic>
      <xdr:nvPicPr>
        <xdr:cNvPr id="210" name="Immagine 209" descr="https://pixel-geo.prfct.co/cs/?partnerId=goo"/>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915150" y="17364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114300</xdr:colOff>
      <xdr:row>88</xdr:row>
      <xdr:rowOff>0</xdr:rowOff>
    </xdr:from>
    <xdr:to>
      <xdr:col>11</xdr:col>
      <xdr:colOff>123825</xdr:colOff>
      <xdr:row>88</xdr:row>
      <xdr:rowOff>9525</xdr:rowOff>
    </xdr:to>
    <xdr:pic>
      <xdr:nvPicPr>
        <xdr:cNvPr id="237" name="Immagine 236" descr="https://pixel-geo.prfct.co/seg/?add=11378440&amp;source=js_tag&amp;a_id=79780"/>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934200" y="17364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133350</xdr:colOff>
      <xdr:row>88</xdr:row>
      <xdr:rowOff>0</xdr:rowOff>
    </xdr:from>
    <xdr:to>
      <xdr:col>11</xdr:col>
      <xdr:colOff>142875</xdr:colOff>
      <xdr:row>88</xdr:row>
      <xdr:rowOff>9525</xdr:rowOff>
    </xdr:to>
    <xdr:pic>
      <xdr:nvPicPr>
        <xdr:cNvPr id="238" name="Immagine 237" descr="https://www.facebook.com/tr?id=1710288329061498&amp;ev=ViewContent&amp;cd%5brtb_id%5d=11378440&amp;noscript=1"/>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953250" y="17364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152400</xdr:colOff>
      <xdr:row>88</xdr:row>
      <xdr:rowOff>0</xdr:rowOff>
    </xdr:from>
    <xdr:to>
      <xdr:col>11</xdr:col>
      <xdr:colOff>161925</xdr:colOff>
      <xdr:row>88</xdr:row>
      <xdr:rowOff>9525</xdr:rowOff>
    </xdr:to>
    <xdr:pic>
      <xdr:nvPicPr>
        <xdr:cNvPr id="241" name="Immagine 240" descr="https://secure.adnxs.com/seg?t=2&amp;add=11378440"/>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972300" y="17364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Normativa\NTC%202008\Esempi\Esempi%20NTC%20200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ndazioni Superficiali"/>
      <sheetName val="Verifiche idrauliche"/>
      <sheetName val="Fondazioni profonde"/>
      <sheetName val="Muro in c.a."/>
      <sheetName val="Diaframma in c.a ancorato"/>
      <sheetName val="Foglio1"/>
    </sheetNames>
    <sheetDataSet>
      <sheetData sheetId="0"/>
      <sheetData sheetId="1"/>
      <sheetData sheetId="2">
        <row r="12">
          <cell r="A12" t="str">
            <v xml:space="preserve">Palo No 1 </v>
          </cell>
          <cell r="D12" t="str">
            <v xml:space="preserve">Palo No 2 </v>
          </cell>
          <cell r="G12" t="str">
            <v xml:space="preserve">Palo No 3 </v>
          </cell>
        </row>
        <row r="15">
          <cell r="A15">
            <v>0</v>
          </cell>
          <cell r="B15">
            <v>0</v>
          </cell>
          <cell r="D15">
            <v>0</v>
          </cell>
          <cell r="E15">
            <v>0</v>
          </cell>
          <cell r="G15">
            <v>0</v>
          </cell>
          <cell r="H15">
            <v>0</v>
          </cell>
        </row>
        <row r="16">
          <cell r="A16">
            <v>0.71380134908454973</v>
          </cell>
          <cell r="B16">
            <v>0.9</v>
          </cell>
          <cell r="C16">
            <v>1.2608550000000001</v>
          </cell>
          <cell r="D16">
            <v>0.71380134908454973</v>
          </cell>
          <cell r="E16">
            <v>0.59</v>
          </cell>
          <cell r="F16">
            <v>0.82656050000000003</v>
          </cell>
          <cell r="G16">
            <v>0.71380134908454973</v>
          </cell>
          <cell r="H16">
            <v>0.60999999999999943</v>
          </cell>
          <cell r="I16">
            <v>0.85457949999999927</v>
          </cell>
        </row>
        <row r="17">
          <cell r="A17">
            <v>1.4276026981690995</v>
          </cell>
          <cell r="B17">
            <v>1.5627499999999999</v>
          </cell>
          <cell r="C17">
            <v>1.0946673062499999</v>
          </cell>
          <cell r="D17">
            <v>1.4403491508313235</v>
          </cell>
          <cell r="E17">
            <v>1.2749999999999999</v>
          </cell>
          <cell r="F17">
            <v>0.88520203539823006</v>
          </cell>
          <cell r="G17">
            <v>1.4276026981690995</v>
          </cell>
          <cell r="H17">
            <v>1.47</v>
          </cell>
          <cell r="I17">
            <v>1.02969825</v>
          </cell>
        </row>
        <row r="18">
          <cell r="A18">
            <v>2.1414040472536491</v>
          </cell>
          <cell r="B18">
            <v>2.7592500000000002</v>
          </cell>
          <cell r="C18">
            <v>1.2885237625000003</v>
          </cell>
          <cell r="D18">
            <v>2.1541504999158732</v>
          </cell>
          <cell r="E18">
            <v>2.1</v>
          </cell>
          <cell r="F18">
            <v>0.97486224852071024</v>
          </cell>
          <cell r="G18">
            <v>2.1414040472536491</v>
          </cell>
          <cell r="H18">
            <v>2.89</v>
          </cell>
          <cell r="I18">
            <v>1.3495818333333336</v>
          </cell>
        </row>
        <row r="19">
          <cell r="A19">
            <v>2.8552053963381989</v>
          </cell>
          <cell r="B19">
            <v>4.5724999999999998</v>
          </cell>
          <cell r="C19">
            <v>1.6014609687500001</v>
          </cell>
          <cell r="D19">
            <v>2.8552053963381989</v>
          </cell>
          <cell r="E19">
            <v>3.0049999999999999</v>
          </cell>
          <cell r="F19">
            <v>1.0524636875</v>
          </cell>
          <cell r="G19">
            <v>2.8552053963381989</v>
          </cell>
          <cell r="H19">
            <v>3.8875000000000002</v>
          </cell>
          <cell r="I19">
            <v>1.3615482812500002</v>
          </cell>
        </row>
        <row r="20">
          <cell r="A20">
            <v>3.5690067454227488</v>
          </cell>
          <cell r="B20">
            <v>6.9770000000000003</v>
          </cell>
          <cell r="C20">
            <v>1.9548856300000002</v>
          </cell>
          <cell r="D20">
            <v>3.5690067454227488</v>
          </cell>
          <cell r="E20">
            <v>4.1449999999999996</v>
          </cell>
          <cell r="F20">
            <v>1.1613875499999999</v>
          </cell>
          <cell r="G20">
            <v>3.5690067454227488</v>
          </cell>
          <cell r="H20">
            <v>5.4337499999999999</v>
          </cell>
          <cell r="I20">
            <v>1.5224824125</v>
          </cell>
        </row>
        <row r="21">
          <cell r="A21">
            <v>4.2828080945072982</v>
          </cell>
          <cell r="B21">
            <v>10.2925</v>
          </cell>
          <cell r="C21">
            <v>2.4032129791666672</v>
          </cell>
          <cell r="D21">
            <v>3.9259074199650237</v>
          </cell>
          <cell r="E21">
            <v>4.7074999999999996</v>
          </cell>
          <cell r="F21">
            <v>1.1990858409090908</v>
          </cell>
          <cell r="G21">
            <v>4.2828080945072982</v>
          </cell>
          <cell r="H21">
            <v>6.7259999999999991</v>
          </cell>
          <cell r="I21">
            <v>1.5704649499999999</v>
          </cell>
        </row>
        <row r="22">
          <cell r="A22">
            <v>4.996609443591848</v>
          </cell>
          <cell r="B22">
            <v>16.039750000000002</v>
          </cell>
          <cell r="C22">
            <v>3.2101268232142863</v>
          </cell>
          <cell r="D22">
            <v>4.2828080945072982</v>
          </cell>
          <cell r="E22">
            <v>5.38</v>
          </cell>
          <cell r="F22">
            <v>1.2561851666666668</v>
          </cell>
          <cell r="G22">
            <v>4.996609443591848</v>
          </cell>
          <cell r="H22">
            <v>8.1412499999999994</v>
          </cell>
          <cell r="I22">
            <v>1.6293548839285714</v>
          </cell>
        </row>
        <row r="23">
          <cell r="A23">
            <v>5.7104107926763978</v>
          </cell>
          <cell r="B23">
            <v>25.249249999999996</v>
          </cell>
          <cell r="C23">
            <v>4.4216170984374994</v>
          </cell>
          <cell r="D23">
            <v>4.6397087690495731</v>
          </cell>
          <cell r="E23">
            <v>6.1550000000000002</v>
          </cell>
          <cell r="F23">
            <v>1.3265918846153848</v>
          </cell>
          <cell r="G23">
            <v>5.5064675500808127</v>
          </cell>
          <cell r="H23">
            <v>11.68</v>
          </cell>
          <cell r="I23">
            <v>2.1211420740740738</v>
          </cell>
        </row>
        <row r="24">
          <cell r="D24">
            <v>5.0221023489162961</v>
          </cell>
          <cell r="E24">
            <v>7.3324999999999996</v>
          </cell>
          <cell r="F24">
            <v>1.4600459111675128</v>
          </cell>
          <cell r="G24">
            <v>5.8633682246230867</v>
          </cell>
          <cell r="H24">
            <v>24.016249999999999</v>
          </cell>
          <cell r="I24">
            <v>4.0959818793478266</v>
          </cell>
        </row>
        <row r="25">
          <cell r="D25">
            <v>5.3535101181341229</v>
          </cell>
          <cell r="E25">
            <v>8.5449999999999999</v>
          </cell>
          <cell r="F25">
            <v>1.5961490333333335</v>
          </cell>
          <cell r="G25">
            <v>6.1182972778675691</v>
          </cell>
          <cell r="H25">
            <v>34.380000000000003</v>
          </cell>
          <cell r="I25">
            <v>5.6192104500000006</v>
          </cell>
        </row>
        <row r="26">
          <cell r="D26">
            <v>5.7104107926763978</v>
          </cell>
          <cell r="E26">
            <v>10.095000000000001</v>
          </cell>
          <cell r="F26">
            <v>1.7678237812500002</v>
          </cell>
          <cell r="G26">
            <v>6.3732263311120514</v>
          </cell>
          <cell r="H26">
            <v>41.0075</v>
          </cell>
          <cell r="I26">
            <v>6.434339198</v>
          </cell>
        </row>
        <row r="27">
          <cell r="D27">
            <v>6.0673114672186728</v>
          </cell>
          <cell r="E27">
            <v>12.01</v>
          </cell>
          <cell r="F27">
            <v>1.9794599411764706</v>
          </cell>
          <cell r="G27">
            <v>6.8830844376010152</v>
          </cell>
          <cell r="H27">
            <v>58.325000000000003</v>
          </cell>
          <cell r="I27">
            <v>8.4736720185185188</v>
          </cell>
        </row>
        <row r="28">
          <cell r="D28">
            <v>6.7811128163032226</v>
          </cell>
          <cell r="E28">
            <v>16.547499999999999</v>
          </cell>
          <cell r="F28">
            <v>2.4402336973684209</v>
          </cell>
        </row>
        <row r="29">
          <cell r="D29">
            <v>7.2909709227921864</v>
          </cell>
          <cell r="E29">
            <v>21.0825</v>
          </cell>
          <cell r="F29">
            <v>2.8915901905594406</v>
          </cell>
        </row>
        <row r="30">
          <cell r="D30">
            <v>7.8008290292811511</v>
          </cell>
          <cell r="E30">
            <v>26.627500000000001</v>
          </cell>
          <cell r="F30">
            <v>3.4134192532679739</v>
          </cell>
        </row>
        <row r="142">
          <cell r="B142" t="str">
            <v>S1</v>
          </cell>
          <cell r="C142" t="str">
            <v>S2</v>
          </cell>
          <cell r="D142" t="str">
            <v>S3</v>
          </cell>
        </row>
        <row r="144">
          <cell r="A144">
            <v>1.8</v>
          </cell>
          <cell r="B144">
            <v>45</v>
          </cell>
          <cell r="C144">
            <v>59</v>
          </cell>
          <cell r="D144">
            <v>62</v>
          </cell>
        </row>
        <row r="145">
          <cell r="A145">
            <v>3.6</v>
          </cell>
          <cell r="B145">
            <v>56</v>
          </cell>
          <cell r="C145">
            <v>55</v>
          </cell>
          <cell r="D145">
            <v>52</v>
          </cell>
        </row>
        <row r="146">
          <cell r="A146">
            <v>5.4</v>
          </cell>
          <cell r="B146">
            <v>51</v>
          </cell>
          <cell r="C146">
            <v>53</v>
          </cell>
          <cell r="D146">
            <v>60</v>
          </cell>
        </row>
        <row r="147">
          <cell r="A147">
            <v>7.2</v>
          </cell>
          <cell r="B147">
            <v>70</v>
          </cell>
          <cell r="C147">
            <v>48</v>
          </cell>
          <cell r="D147">
            <v>57</v>
          </cell>
        </row>
        <row r="148">
          <cell r="A148">
            <v>9</v>
          </cell>
          <cell r="B148">
            <v>59</v>
          </cell>
          <cell r="C148">
            <v>40</v>
          </cell>
          <cell r="D148">
            <v>62</v>
          </cell>
        </row>
        <row r="149">
          <cell r="A149">
            <v>10.8</v>
          </cell>
          <cell r="B149">
            <v>62</v>
          </cell>
          <cell r="C149">
            <v>38</v>
          </cell>
          <cell r="D149">
            <v>51</v>
          </cell>
        </row>
        <row r="150">
          <cell r="A150">
            <v>12.6</v>
          </cell>
          <cell r="B150">
            <v>70</v>
          </cell>
          <cell r="C150">
            <v>47</v>
          </cell>
          <cell r="D150">
            <v>44</v>
          </cell>
        </row>
        <row r="151">
          <cell r="A151">
            <v>14.4</v>
          </cell>
          <cell r="B151">
            <v>31</v>
          </cell>
          <cell r="C151">
            <v>46</v>
          </cell>
          <cell r="D151">
            <v>46</v>
          </cell>
        </row>
        <row r="152">
          <cell r="A152">
            <v>16.2</v>
          </cell>
          <cell r="B152">
            <v>58</v>
          </cell>
          <cell r="C152">
            <v>46</v>
          </cell>
          <cell r="D152">
            <v>36</v>
          </cell>
        </row>
        <row r="153">
          <cell r="A153">
            <v>18</v>
          </cell>
          <cell r="B153">
            <v>33</v>
          </cell>
          <cell r="C153">
            <v>30</v>
          </cell>
          <cell r="D153">
            <v>42</v>
          </cell>
        </row>
      </sheetData>
      <sheetData sheetId="3"/>
      <sheetData sheetId="4"/>
      <sheetData sheetId="5"/>
    </sheetDataSet>
  </externalBook>
</externalLink>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1.wmf"/><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image" Target="../media/image6.wmf"/><Relationship Id="rId4" Type="http://schemas.openxmlformats.org/officeDocument/2006/relationships/oleObject" Target="../embeddings/oleObject2.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7" Type="http://schemas.openxmlformats.org/officeDocument/2006/relationships/image" Target="../media/image8.emf"/><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oleObject" Target="../embeddings/oleObject4.bin"/><Relationship Id="rId5" Type="http://schemas.openxmlformats.org/officeDocument/2006/relationships/image" Target="../media/image7.emf"/><Relationship Id="rId4" Type="http://schemas.openxmlformats.org/officeDocument/2006/relationships/oleObject" Target="../embeddings/oleObject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213"/>
  <sheetViews>
    <sheetView topLeftCell="A172" zoomScaleNormal="100" workbookViewId="0">
      <selection activeCell="J131" sqref="J131"/>
    </sheetView>
  </sheetViews>
  <sheetFormatPr defaultRowHeight="15" x14ac:dyDescent="0.3"/>
  <cols>
    <col min="1" max="4" width="9.140625" style="2"/>
    <col min="5" max="5" width="10.28515625" style="2" bestFit="1" customWidth="1"/>
    <col min="6" max="6" width="9.5703125" style="2" customWidth="1"/>
    <col min="7" max="7" width="10.28515625" style="2" bestFit="1" customWidth="1"/>
    <col min="8" max="260" width="9.140625" style="2"/>
    <col min="261" max="261" width="10.28515625" style="2" bestFit="1" customWidth="1"/>
    <col min="262" max="262" width="9.5703125" style="2" customWidth="1"/>
    <col min="263" max="263" width="10.28515625" style="2" bestFit="1" customWidth="1"/>
    <col min="264" max="516" width="9.140625" style="2"/>
    <col min="517" max="517" width="10.28515625" style="2" bestFit="1" customWidth="1"/>
    <col min="518" max="518" width="9.5703125" style="2" customWidth="1"/>
    <col min="519" max="519" width="10.28515625" style="2" bestFit="1" customWidth="1"/>
    <col min="520" max="772" width="9.140625" style="2"/>
    <col min="773" max="773" width="10.28515625" style="2" bestFit="1" customWidth="1"/>
    <col min="774" max="774" width="9.5703125" style="2" customWidth="1"/>
    <col min="775" max="775" width="10.28515625" style="2" bestFit="1" customWidth="1"/>
    <col min="776" max="1028" width="9.140625" style="2"/>
    <col min="1029" max="1029" width="10.28515625" style="2" bestFit="1" customWidth="1"/>
    <col min="1030" max="1030" width="9.5703125" style="2" customWidth="1"/>
    <col min="1031" max="1031" width="10.28515625" style="2" bestFit="1" customWidth="1"/>
    <col min="1032" max="1284" width="9.140625" style="2"/>
    <col min="1285" max="1285" width="10.28515625" style="2" bestFit="1" customWidth="1"/>
    <col min="1286" max="1286" width="9.5703125" style="2" customWidth="1"/>
    <col min="1287" max="1287" width="10.28515625" style="2" bestFit="1" customWidth="1"/>
    <col min="1288" max="1540" width="9.140625" style="2"/>
    <col min="1541" max="1541" width="10.28515625" style="2" bestFit="1" customWidth="1"/>
    <col min="1542" max="1542" width="9.5703125" style="2" customWidth="1"/>
    <col min="1543" max="1543" width="10.28515625" style="2" bestFit="1" customWidth="1"/>
    <col min="1544" max="1796" width="9.140625" style="2"/>
    <col min="1797" max="1797" width="10.28515625" style="2" bestFit="1" customWidth="1"/>
    <col min="1798" max="1798" width="9.5703125" style="2" customWidth="1"/>
    <col min="1799" max="1799" width="10.28515625" style="2" bestFit="1" customWidth="1"/>
    <col min="1800" max="2052" width="9.140625" style="2"/>
    <col min="2053" max="2053" width="10.28515625" style="2" bestFit="1" customWidth="1"/>
    <col min="2054" max="2054" width="9.5703125" style="2" customWidth="1"/>
    <col min="2055" max="2055" width="10.28515625" style="2" bestFit="1" customWidth="1"/>
    <col min="2056" max="2308" width="9.140625" style="2"/>
    <col min="2309" max="2309" width="10.28515625" style="2" bestFit="1" customWidth="1"/>
    <col min="2310" max="2310" width="9.5703125" style="2" customWidth="1"/>
    <col min="2311" max="2311" width="10.28515625" style="2" bestFit="1" customWidth="1"/>
    <col min="2312" max="2564" width="9.140625" style="2"/>
    <col min="2565" max="2565" width="10.28515625" style="2" bestFit="1" customWidth="1"/>
    <col min="2566" max="2566" width="9.5703125" style="2" customWidth="1"/>
    <col min="2567" max="2567" width="10.28515625" style="2" bestFit="1" customWidth="1"/>
    <col min="2568" max="2820" width="9.140625" style="2"/>
    <col min="2821" max="2821" width="10.28515625" style="2" bestFit="1" customWidth="1"/>
    <col min="2822" max="2822" width="9.5703125" style="2" customWidth="1"/>
    <col min="2823" max="2823" width="10.28515625" style="2" bestFit="1" customWidth="1"/>
    <col min="2824" max="3076" width="9.140625" style="2"/>
    <col min="3077" max="3077" width="10.28515625" style="2" bestFit="1" customWidth="1"/>
    <col min="3078" max="3078" width="9.5703125" style="2" customWidth="1"/>
    <col min="3079" max="3079" width="10.28515625" style="2" bestFit="1" customWidth="1"/>
    <col min="3080" max="3332" width="9.140625" style="2"/>
    <col min="3333" max="3333" width="10.28515625" style="2" bestFit="1" customWidth="1"/>
    <col min="3334" max="3334" width="9.5703125" style="2" customWidth="1"/>
    <col min="3335" max="3335" width="10.28515625" style="2" bestFit="1" customWidth="1"/>
    <col min="3336" max="3588" width="9.140625" style="2"/>
    <col min="3589" max="3589" width="10.28515625" style="2" bestFit="1" customWidth="1"/>
    <col min="3590" max="3590" width="9.5703125" style="2" customWidth="1"/>
    <col min="3591" max="3591" width="10.28515625" style="2" bestFit="1" customWidth="1"/>
    <col min="3592" max="3844" width="9.140625" style="2"/>
    <col min="3845" max="3845" width="10.28515625" style="2" bestFit="1" customWidth="1"/>
    <col min="3846" max="3846" width="9.5703125" style="2" customWidth="1"/>
    <col min="3847" max="3847" width="10.28515625" style="2" bestFit="1" customWidth="1"/>
    <col min="3848" max="4100" width="9.140625" style="2"/>
    <col min="4101" max="4101" width="10.28515625" style="2" bestFit="1" customWidth="1"/>
    <col min="4102" max="4102" width="9.5703125" style="2" customWidth="1"/>
    <col min="4103" max="4103" width="10.28515625" style="2" bestFit="1" customWidth="1"/>
    <col min="4104" max="4356" width="9.140625" style="2"/>
    <col min="4357" max="4357" width="10.28515625" style="2" bestFit="1" customWidth="1"/>
    <col min="4358" max="4358" width="9.5703125" style="2" customWidth="1"/>
    <col min="4359" max="4359" width="10.28515625" style="2" bestFit="1" customWidth="1"/>
    <col min="4360" max="4612" width="9.140625" style="2"/>
    <col min="4613" max="4613" width="10.28515625" style="2" bestFit="1" customWidth="1"/>
    <col min="4614" max="4614" width="9.5703125" style="2" customWidth="1"/>
    <col min="4615" max="4615" width="10.28515625" style="2" bestFit="1" customWidth="1"/>
    <col min="4616" max="4868" width="9.140625" style="2"/>
    <col min="4869" max="4869" width="10.28515625" style="2" bestFit="1" customWidth="1"/>
    <col min="4870" max="4870" width="9.5703125" style="2" customWidth="1"/>
    <col min="4871" max="4871" width="10.28515625" style="2" bestFit="1" customWidth="1"/>
    <col min="4872" max="5124" width="9.140625" style="2"/>
    <col min="5125" max="5125" width="10.28515625" style="2" bestFit="1" customWidth="1"/>
    <col min="5126" max="5126" width="9.5703125" style="2" customWidth="1"/>
    <col min="5127" max="5127" width="10.28515625" style="2" bestFit="1" customWidth="1"/>
    <col min="5128" max="5380" width="9.140625" style="2"/>
    <col min="5381" max="5381" width="10.28515625" style="2" bestFit="1" customWidth="1"/>
    <col min="5382" max="5382" width="9.5703125" style="2" customWidth="1"/>
    <col min="5383" max="5383" width="10.28515625" style="2" bestFit="1" customWidth="1"/>
    <col min="5384" max="5636" width="9.140625" style="2"/>
    <col min="5637" max="5637" width="10.28515625" style="2" bestFit="1" customWidth="1"/>
    <col min="5638" max="5638" width="9.5703125" style="2" customWidth="1"/>
    <col min="5639" max="5639" width="10.28515625" style="2" bestFit="1" customWidth="1"/>
    <col min="5640" max="5892" width="9.140625" style="2"/>
    <col min="5893" max="5893" width="10.28515625" style="2" bestFit="1" customWidth="1"/>
    <col min="5894" max="5894" width="9.5703125" style="2" customWidth="1"/>
    <col min="5895" max="5895" width="10.28515625" style="2" bestFit="1" customWidth="1"/>
    <col min="5896" max="6148" width="9.140625" style="2"/>
    <col min="6149" max="6149" width="10.28515625" style="2" bestFit="1" customWidth="1"/>
    <col min="6150" max="6150" width="9.5703125" style="2" customWidth="1"/>
    <col min="6151" max="6151" width="10.28515625" style="2" bestFit="1" customWidth="1"/>
    <col min="6152" max="6404" width="9.140625" style="2"/>
    <col min="6405" max="6405" width="10.28515625" style="2" bestFit="1" customWidth="1"/>
    <col min="6406" max="6406" width="9.5703125" style="2" customWidth="1"/>
    <col min="6407" max="6407" width="10.28515625" style="2" bestFit="1" customWidth="1"/>
    <col min="6408" max="6660" width="9.140625" style="2"/>
    <col min="6661" max="6661" width="10.28515625" style="2" bestFit="1" customWidth="1"/>
    <col min="6662" max="6662" width="9.5703125" style="2" customWidth="1"/>
    <col min="6663" max="6663" width="10.28515625" style="2" bestFit="1" customWidth="1"/>
    <col min="6664" max="6916" width="9.140625" style="2"/>
    <col min="6917" max="6917" width="10.28515625" style="2" bestFit="1" customWidth="1"/>
    <col min="6918" max="6918" width="9.5703125" style="2" customWidth="1"/>
    <col min="6919" max="6919" width="10.28515625" style="2" bestFit="1" customWidth="1"/>
    <col min="6920" max="7172" width="9.140625" style="2"/>
    <col min="7173" max="7173" width="10.28515625" style="2" bestFit="1" customWidth="1"/>
    <col min="7174" max="7174" width="9.5703125" style="2" customWidth="1"/>
    <col min="7175" max="7175" width="10.28515625" style="2" bestFit="1" customWidth="1"/>
    <col min="7176" max="7428" width="9.140625" style="2"/>
    <col min="7429" max="7429" width="10.28515625" style="2" bestFit="1" customWidth="1"/>
    <col min="7430" max="7430" width="9.5703125" style="2" customWidth="1"/>
    <col min="7431" max="7431" width="10.28515625" style="2" bestFit="1" customWidth="1"/>
    <col min="7432" max="7684" width="9.140625" style="2"/>
    <col min="7685" max="7685" width="10.28515625" style="2" bestFit="1" customWidth="1"/>
    <col min="7686" max="7686" width="9.5703125" style="2" customWidth="1"/>
    <col min="7687" max="7687" width="10.28515625" style="2" bestFit="1" customWidth="1"/>
    <col min="7688" max="7940" width="9.140625" style="2"/>
    <col min="7941" max="7941" width="10.28515625" style="2" bestFit="1" customWidth="1"/>
    <col min="7942" max="7942" width="9.5703125" style="2" customWidth="1"/>
    <col min="7943" max="7943" width="10.28515625" style="2" bestFit="1" customWidth="1"/>
    <col min="7944" max="8196" width="9.140625" style="2"/>
    <col min="8197" max="8197" width="10.28515625" style="2" bestFit="1" customWidth="1"/>
    <col min="8198" max="8198" width="9.5703125" style="2" customWidth="1"/>
    <col min="8199" max="8199" width="10.28515625" style="2" bestFit="1" customWidth="1"/>
    <col min="8200" max="8452" width="9.140625" style="2"/>
    <col min="8453" max="8453" width="10.28515625" style="2" bestFit="1" customWidth="1"/>
    <col min="8454" max="8454" width="9.5703125" style="2" customWidth="1"/>
    <col min="8455" max="8455" width="10.28515625" style="2" bestFit="1" customWidth="1"/>
    <col min="8456" max="8708" width="9.140625" style="2"/>
    <col min="8709" max="8709" width="10.28515625" style="2" bestFit="1" customWidth="1"/>
    <col min="8710" max="8710" width="9.5703125" style="2" customWidth="1"/>
    <col min="8711" max="8711" width="10.28515625" style="2" bestFit="1" customWidth="1"/>
    <col min="8712" max="8964" width="9.140625" style="2"/>
    <col min="8965" max="8965" width="10.28515625" style="2" bestFit="1" customWidth="1"/>
    <col min="8966" max="8966" width="9.5703125" style="2" customWidth="1"/>
    <col min="8967" max="8967" width="10.28515625" style="2" bestFit="1" customWidth="1"/>
    <col min="8968" max="9220" width="9.140625" style="2"/>
    <col min="9221" max="9221" width="10.28515625" style="2" bestFit="1" customWidth="1"/>
    <col min="9222" max="9222" width="9.5703125" style="2" customWidth="1"/>
    <col min="9223" max="9223" width="10.28515625" style="2" bestFit="1" customWidth="1"/>
    <col min="9224" max="9476" width="9.140625" style="2"/>
    <col min="9477" max="9477" width="10.28515625" style="2" bestFit="1" customWidth="1"/>
    <col min="9478" max="9478" width="9.5703125" style="2" customWidth="1"/>
    <col min="9479" max="9479" width="10.28515625" style="2" bestFit="1" customWidth="1"/>
    <col min="9480" max="9732" width="9.140625" style="2"/>
    <col min="9733" max="9733" width="10.28515625" style="2" bestFit="1" customWidth="1"/>
    <col min="9734" max="9734" width="9.5703125" style="2" customWidth="1"/>
    <col min="9735" max="9735" width="10.28515625" style="2" bestFit="1" customWidth="1"/>
    <col min="9736" max="9988" width="9.140625" style="2"/>
    <col min="9989" max="9989" width="10.28515625" style="2" bestFit="1" customWidth="1"/>
    <col min="9990" max="9990" width="9.5703125" style="2" customWidth="1"/>
    <col min="9991" max="9991" width="10.28515625" style="2" bestFit="1" customWidth="1"/>
    <col min="9992" max="10244" width="9.140625" style="2"/>
    <col min="10245" max="10245" width="10.28515625" style="2" bestFit="1" customWidth="1"/>
    <col min="10246" max="10246" width="9.5703125" style="2" customWidth="1"/>
    <col min="10247" max="10247" width="10.28515625" style="2" bestFit="1" customWidth="1"/>
    <col min="10248" max="10500" width="9.140625" style="2"/>
    <col min="10501" max="10501" width="10.28515625" style="2" bestFit="1" customWidth="1"/>
    <col min="10502" max="10502" width="9.5703125" style="2" customWidth="1"/>
    <col min="10503" max="10503" width="10.28515625" style="2" bestFit="1" customWidth="1"/>
    <col min="10504" max="10756" width="9.140625" style="2"/>
    <col min="10757" max="10757" width="10.28515625" style="2" bestFit="1" customWidth="1"/>
    <col min="10758" max="10758" width="9.5703125" style="2" customWidth="1"/>
    <col min="10759" max="10759" width="10.28515625" style="2" bestFit="1" customWidth="1"/>
    <col min="10760" max="11012" width="9.140625" style="2"/>
    <col min="11013" max="11013" width="10.28515625" style="2" bestFit="1" customWidth="1"/>
    <col min="11014" max="11014" width="9.5703125" style="2" customWidth="1"/>
    <col min="11015" max="11015" width="10.28515625" style="2" bestFit="1" customWidth="1"/>
    <col min="11016" max="11268" width="9.140625" style="2"/>
    <col min="11269" max="11269" width="10.28515625" style="2" bestFit="1" customWidth="1"/>
    <col min="11270" max="11270" width="9.5703125" style="2" customWidth="1"/>
    <col min="11271" max="11271" width="10.28515625" style="2" bestFit="1" customWidth="1"/>
    <col min="11272" max="11524" width="9.140625" style="2"/>
    <col min="11525" max="11525" width="10.28515625" style="2" bestFit="1" customWidth="1"/>
    <col min="11526" max="11526" width="9.5703125" style="2" customWidth="1"/>
    <col min="11527" max="11527" width="10.28515625" style="2" bestFit="1" customWidth="1"/>
    <col min="11528" max="11780" width="9.140625" style="2"/>
    <col min="11781" max="11781" width="10.28515625" style="2" bestFit="1" customWidth="1"/>
    <col min="11782" max="11782" width="9.5703125" style="2" customWidth="1"/>
    <col min="11783" max="11783" width="10.28515625" style="2" bestFit="1" customWidth="1"/>
    <col min="11784" max="12036" width="9.140625" style="2"/>
    <col min="12037" max="12037" width="10.28515625" style="2" bestFit="1" customWidth="1"/>
    <col min="12038" max="12038" width="9.5703125" style="2" customWidth="1"/>
    <col min="12039" max="12039" width="10.28515625" style="2" bestFit="1" customWidth="1"/>
    <col min="12040" max="12292" width="9.140625" style="2"/>
    <col min="12293" max="12293" width="10.28515625" style="2" bestFit="1" customWidth="1"/>
    <col min="12294" max="12294" width="9.5703125" style="2" customWidth="1"/>
    <col min="12295" max="12295" width="10.28515625" style="2" bestFit="1" customWidth="1"/>
    <col min="12296" max="12548" width="9.140625" style="2"/>
    <col min="12549" max="12549" width="10.28515625" style="2" bestFit="1" customWidth="1"/>
    <col min="12550" max="12550" width="9.5703125" style="2" customWidth="1"/>
    <col min="12551" max="12551" width="10.28515625" style="2" bestFit="1" customWidth="1"/>
    <col min="12552" max="12804" width="9.140625" style="2"/>
    <col min="12805" max="12805" width="10.28515625" style="2" bestFit="1" customWidth="1"/>
    <col min="12806" max="12806" width="9.5703125" style="2" customWidth="1"/>
    <col min="12807" max="12807" width="10.28515625" style="2" bestFit="1" customWidth="1"/>
    <col min="12808" max="13060" width="9.140625" style="2"/>
    <col min="13061" max="13061" width="10.28515625" style="2" bestFit="1" customWidth="1"/>
    <col min="13062" max="13062" width="9.5703125" style="2" customWidth="1"/>
    <col min="13063" max="13063" width="10.28515625" style="2" bestFit="1" customWidth="1"/>
    <col min="13064" max="13316" width="9.140625" style="2"/>
    <col min="13317" max="13317" width="10.28515625" style="2" bestFit="1" customWidth="1"/>
    <col min="13318" max="13318" width="9.5703125" style="2" customWidth="1"/>
    <col min="13319" max="13319" width="10.28515625" style="2" bestFit="1" customWidth="1"/>
    <col min="13320" max="13572" width="9.140625" style="2"/>
    <col min="13573" max="13573" width="10.28515625" style="2" bestFit="1" customWidth="1"/>
    <col min="13574" max="13574" width="9.5703125" style="2" customWidth="1"/>
    <col min="13575" max="13575" width="10.28515625" style="2" bestFit="1" customWidth="1"/>
    <col min="13576" max="13828" width="9.140625" style="2"/>
    <col min="13829" max="13829" width="10.28515625" style="2" bestFit="1" customWidth="1"/>
    <col min="13830" max="13830" width="9.5703125" style="2" customWidth="1"/>
    <col min="13831" max="13831" width="10.28515625" style="2" bestFit="1" customWidth="1"/>
    <col min="13832" max="14084" width="9.140625" style="2"/>
    <col min="14085" max="14085" width="10.28515625" style="2" bestFit="1" customWidth="1"/>
    <col min="14086" max="14086" width="9.5703125" style="2" customWidth="1"/>
    <col min="14087" max="14087" width="10.28515625" style="2" bestFit="1" customWidth="1"/>
    <col min="14088" max="14340" width="9.140625" style="2"/>
    <col min="14341" max="14341" width="10.28515625" style="2" bestFit="1" customWidth="1"/>
    <col min="14342" max="14342" width="9.5703125" style="2" customWidth="1"/>
    <col min="14343" max="14343" width="10.28515625" style="2" bestFit="1" customWidth="1"/>
    <col min="14344" max="14596" width="9.140625" style="2"/>
    <col min="14597" max="14597" width="10.28515625" style="2" bestFit="1" customWidth="1"/>
    <col min="14598" max="14598" width="9.5703125" style="2" customWidth="1"/>
    <col min="14599" max="14599" width="10.28515625" style="2" bestFit="1" customWidth="1"/>
    <col min="14600" max="14852" width="9.140625" style="2"/>
    <col min="14853" max="14853" width="10.28515625" style="2" bestFit="1" customWidth="1"/>
    <col min="14854" max="14854" width="9.5703125" style="2" customWidth="1"/>
    <col min="14855" max="14855" width="10.28515625" style="2" bestFit="1" customWidth="1"/>
    <col min="14856" max="15108" width="9.140625" style="2"/>
    <col min="15109" max="15109" width="10.28515625" style="2" bestFit="1" customWidth="1"/>
    <col min="15110" max="15110" width="9.5703125" style="2" customWidth="1"/>
    <col min="15111" max="15111" width="10.28515625" style="2" bestFit="1" customWidth="1"/>
    <col min="15112" max="15364" width="9.140625" style="2"/>
    <col min="15365" max="15365" width="10.28515625" style="2" bestFit="1" customWidth="1"/>
    <col min="15366" max="15366" width="9.5703125" style="2" customWidth="1"/>
    <col min="15367" max="15367" width="10.28515625" style="2" bestFit="1" customWidth="1"/>
    <col min="15368" max="15620" width="9.140625" style="2"/>
    <col min="15621" max="15621" width="10.28515625" style="2" bestFit="1" customWidth="1"/>
    <col min="15622" max="15622" width="9.5703125" style="2" customWidth="1"/>
    <col min="15623" max="15623" width="10.28515625" style="2" bestFit="1" customWidth="1"/>
    <col min="15624" max="15876" width="9.140625" style="2"/>
    <col min="15877" max="15877" width="10.28515625" style="2" bestFit="1" customWidth="1"/>
    <col min="15878" max="15878" width="9.5703125" style="2" customWidth="1"/>
    <col min="15879" max="15879" width="10.28515625" style="2" bestFit="1" customWidth="1"/>
    <col min="15880" max="16132" width="9.140625" style="2"/>
    <col min="16133" max="16133" width="10.28515625" style="2" bestFit="1" customWidth="1"/>
    <col min="16134" max="16134" width="9.5703125" style="2" customWidth="1"/>
    <col min="16135" max="16135" width="10.28515625" style="2" bestFit="1" customWidth="1"/>
    <col min="16136" max="16384" width="9.140625" style="2"/>
  </cols>
  <sheetData>
    <row r="1" spans="1:11" x14ac:dyDescent="0.3">
      <c r="A1" s="1" t="s">
        <v>0</v>
      </c>
    </row>
    <row r="2" spans="1:11" ht="45" customHeight="1" x14ac:dyDescent="0.3">
      <c r="A2" s="197" t="s">
        <v>157</v>
      </c>
      <c r="B2" s="197"/>
      <c r="C2" s="197"/>
      <c r="D2" s="197"/>
      <c r="E2" s="197"/>
      <c r="F2" s="197"/>
      <c r="G2" s="197"/>
      <c r="H2" s="197"/>
      <c r="I2" s="197"/>
    </row>
    <row r="3" spans="1:11" ht="15" customHeight="1" x14ac:dyDescent="0.3">
      <c r="A3" s="37"/>
      <c r="B3" s="37"/>
      <c r="C3" s="37"/>
      <c r="D3" s="37"/>
      <c r="E3" s="37"/>
      <c r="F3" s="37"/>
      <c r="G3" s="37"/>
      <c r="H3" s="37"/>
      <c r="I3" s="37"/>
    </row>
    <row r="4" spans="1:11" ht="15" customHeight="1" x14ac:dyDescent="0.3">
      <c r="A4" s="37"/>
      <c r="B4" s="37"/>
      <c r="C4" s="37"/>
      <c r="D4" s="37"/>
      <c r="E4" s="37"/>
      <c r="F4" s="37"/>
      <c r="G4" s="37"/>
      <c r="H4" s="37"/>
      <c r="I4" s="37"/>
    </row>
    <row r="5" spans="1:11" ht="15" customHeight="1" x14ac:dyDescent="0.3">
      <c r="A5" s="37"/>
      <c r="B5" s="37"/>
      <c r="C5" s="37"/>
      <c r="D5" s="37"/>
      <c r="E5" s="37"/>
      <c r="F5" s="37"/>
      <c r="G5" s="37"/>
      <c r="H5" s="37"/>
      <c r="I5" s="37"/>
    </row>
    <row r="6" spans="1:11" ht="15" customHeight="1" x14ac:dyDescent="0.3">
      <c r="A6" s="37"/>
      <c r="B6" s="37"/>
      <c r="C6" s="37"/>
      <c r="D6" s="37"/>
      <c r="E6" s="37"/>
      <c r="F6" s="37"/>
      <c r="G6" s="37"/>
      <c r="H6" s="37"/>
      <c r="I6" s="37"/>
    </row>
    <row r="7" spans="1:11" ht="15" customHeight="1" x14ac:dyDescent="0.3">
      <c r="A7" s="37"/>
      <c r="B7" s="37"/>
      <c r="C7" s="37"/>
      <c r="D7" s="37"/>
      <c r="E7" s="37"/>
      <c r="F7" s="37"/>
      <c r="G7" s="37"/>
      <c r="H7" s="37"/>
      <c r="I7" s="37"/>
    </row>
    <row r="8" spans="1:11" ht="15" customHeight="1" x14ac:dyDescent="0.3">
      <c r="A8" s="37"/>
      <c r="B8" s="37"/>
      <c r="C8" s="37"/>
      <c r="D8" s="37"/>
      <c r="E8" s="37"/>
      <c r="F8" s="37"/>
      <c r="G8" s="37"/>
      <c r="H8" s="37"/>
      <c r="I8" s="37"/>
    </row>
    <row r="9" spans="1:11" ht="15" customHeight="1" x14ac:dyDescent="0.3"/>
    <row r="10" spans="1:11" ht="15" customHeight="1" x14ac:dyDescent="0.3">
      <c r="A10" s="1" t="s">
        <v>158</v>
      </c>
    </row>
    <row r="11" spans="1:11" x14ac:dyDescent="0.3">
      <c r="A11" s="2" t="s">
        <v>159</v>
      </c>
      <c r="G11" s="2" t="s">
        <v>160</v>
      </c>
      <c r="H11" s="2">
        <v>270</v>
      </c>
      <c r="I11" s="2" t="s">
        <v>161</v>
      </c>
      <c r="K11" s="15"/>
    </row>
    <row r="12" spans="1:11" x14ac:dyDescent="0.3">
      <c r="A12" s="2" t="s">
        <v>162</v>
      </c>
      <c r="G12" s="2" t="s">
        <v>163</v>
      </c>
      <c r="H12" s="2">
        <v>70</v>
      </c>
      <c r="I12" s="2" t="s">
        <v>161</v>
      </c>
    </row>
    <row r="13" spans="1:11" x14ac:dyDescent="0.3">
      <c r="A13" s="2" t="s">
        <v>164</v>
      </c>
      <c r="G13" s="2" t="s">
        <v>165</v>
      </c>
      <c r="H13" s="2">
        <v>0.5</v>
      </c>
      <c r="I13" s="2" t="s">
        <v>6</v>
      </c>
    </row>
    <row r="14" spans="1:11" x14ac:dyDescent="0.3">
      <c r="A14" s="2" t="s">
        <v>166</v>
      </c>
      <c r="G14" s="2" t="s">
        <v>167</v>
      </c>
      <c r="H14" s="2">
        <v>2.75</v>
      </c>
      <c r="I14" s="2" t="s">
        <v>6</v>
      </c>
      <c r="K14" s="15"/>
    </row>
    <row r="15" spans="1:11" x14ac:dyDescent="0.3">
      <c r="A15" s="2" t="s">
        <v>168</v>
      </c>
      <c r="G15" s="2" t="s">
        <v>169</v>
      </c>
      <c r="H15" s="2">
        <v>1</v>
      </c>
      <c r="I15" s="2" t="s">
        <v>6</v>
      </c>
    </row>
    <row r="16" spans="1:11" x14ac:dyDescent="0.3">
      <c r="A16" s="2" t="s">
        <v>170</v>
      </c>
      <c r="G16" s="2" t="s">
        <v>171</v>
      </c>
      <c r="H16" s="2">
        <v>0</v>
      </c>
      <c r="I16" s="2" t="s">
        <v>6</v>
      </c>
    </row>
    <row r="17" spans="1:40" ht="16.5" x14ac:dyDescent="0.3">
      <c r="A17" s="2" t="s">
        <v>172</v>
      </c>
      <c r="G17" s="3" t="s">
        <v>173</v>
      </c>
      <c r="H17" s="2">
        <v>25</v>
      </c>
      <c r="I17" s="2" t="s">
        <v>15</v>
      </c>
    </row>
    <row r="18" spans="1:40" ht="16.5" x14ac:dyDescent="0.3">
      <c r="A18" s="2" t="s">
        <v>174</v>
      </c>
      <c r="G18" s="3" t="s">
        <v>175</v>
      </c>
      <c r="H18" s="2">
        <v>10</v>
      </c>
      <c r="I18" s="2" t="s">
        <v>15</v>
      </c>
    </row>
    <row r="19" spans="1:40" ht="16.5" x14ac:dyDescent="0.3">
      <c r="A19" s="2" t="s">
        <v>176</v>
      </c>
      <c r="G19" s="3" t="s">
        <v>177</v>
      </c>
      <c r="H19" s="2">
        <v>18</v>
      </c>
      <c r="I19" s="2" t="s">
        <v>15</v>
      </c>
    </row>
    <row r="20" spans="1:40" x14ac:dyDescent="0.3">
      <c r="A20" s="2" t="s">
        <v>178</v>
      </c>
      <c r="E20" s="3" t="s">
        <v>179</v>
      </c>
      <c r="F20" s="2">
        <v>20</v>
      </c>
      <c r="G20" s="2" t="s">
        <v>193</v>
      </c>
      <c r="H20" s="14">
        <f>F20*PI()/180</f>
        <v>0.3490658503988659</v>
      </c>
      <c r="I20" s="2" t="s">
        <v>194</v>
      </c>
    </row>
    <row r="21" spans="1:40" x14ac:dyDescent="0.3">
      <c r="A21" s="2" t="s">
        <v>181</v>
      </c>
      <c r="G21" s="2" t="s">
        <v>182</v>
      </c>
      <c r="H21" s="2">
        <v>4</v>
      </c>
      <c r="I21" s="2" t="s">
        <v>21</v>
      </c>
    </row>
    <row r="22" spans="1:40" x14ac:dyDescent="0.3">
      <c r="A22" s="2" t="s">
        <v>183</v>
      </c>
      <c r="G22" s="2" t="s">
        <v>184</v>
      </c>
      <c r="H22" s="2">
        <v>30</v>
      </c>
      <c r="I22" s="2" t="s">
        <v>21</v>
      </c>
    </row>
    <row r="24" spans="1:40" x14ac:dyDescent="0.3">
      <c r="A24" s="2" t="s">
        <v>190</v>
      </c>
    </row>
    <row r="25" spans="1:40" ht="16.5" x14ac:dyDescent="0.3">
      <c r="A25" s="2" t="s">
        <v>191</v>
      </c>
      <c r="D25" s="5">
        <f>$H$14^2*($H$13*$H$17+($H$15-$H$13)*$H$19)</f>
        <v>162.59375</v>
      </c>
      <c r="E25" s="2" t="s">
        <v>161</v>
      </c>
    </row>
    <row r="26" spans="1:40" x14ac:dyDescent="0.3">
      <c r="A26" s="2" t="s">
        <v>205</v>
      </c>
    </row>
    <row r="27" spans="1:40" ht="16.5" x14ac:dyDescent="0.3">
      <c r="A27" s="2" t="s">
        <v>206</v>
      </c>
      <c r="D27" s="5">
        <f>D25-H18*H14^2*H15</f>
        <v>86.96875</v>
      </c>
      <c r="E27" s="2" t="s">
        <v>161</v>
      </c>
    </row>
    <row r="28" spans="1:40" x14ac:dyDescent="0.3">
      <c r="D28" s="5"/>
    </row>
    <row r="29" spans="1:40" x14ac:dyDescent="0.3">
      <c r="A29" s="1" t="s">
        <v>343</v>
      </c>
      <c r="AI29" s="5"/>
    </row>
    <row r="30" spans="1:40" ht="45" customHeight="1" x14ac:dyDescent="0.3">
      <c r="A30" s="197" t="s">
        <v>208</v>
      </c>
      <c r="B30" s="197"/>
      <c r="C30" s="197"/>
      <c r="D30" s="197"/>
      <c r="E30" s="197"/>
      <c r="F30" s="197"/>
      <c r="G30" s="197"/>
      <c r="H30" s="197"/>
      <c r="I30" s="197"/>
      <c r="AI30" s="5"/>
      <c r="AK30" s="3"/>
    </row>
    <row r="31" spans="1:40" x14ac:dyDescent="0.3">
      <c r="A31" s="2" t="s">
        <v>344</v>
      </c>
      <c r="AE31" s="5"/>
      <c r="AI31" s="5"/>
      <c r="AL31" s="5"/>
      <c r="AN31" s="5"/>
    </row>
    <row r="32" spans="1:40" ht="15.75" x14ac:dyDescent="0.3">
      <c r="A32" s="45" t="s">
        <v>210</v>
      </c>
      <c r="B32" s="46"/>
      <c r="C32" s="46"/>
      <c r="D32" s="45"/>
      <c r="E32" s="2" t="s">
        <v>211</v>
      </c>
      <c r="F32" s="45" t="s">
        <v>212</v>
      </c>
      <c r="G32" s="45" t="s">
        <v>213</v>
      </c>
      <c r="H32" s="45"/>
      <c r="I32" s="45"/>
      <c r="AE32" s="15"/>
      <c r="AF32" s="39"/>
      <c r="AG32" s="28"/>
      <c r="AH32" s="8"/>
    </row>
    <row r="33" spans="1:34" ht="15.75" x14ac:dyDescent="0.3">
      <c r="A33" s="1" t="s">
        <v>185</v>
      </c>
      <c r="B33" s="46"/>
      <c r="C33" s="46"/>
      <c r="D33" s="45"/>
      <c r="F33" s="45"/>
      <c r="G33" s="45"/>
      <c r="H33" s="45"/>
      <c r="I33" s="45"/>
      <c r="AE33" s="15"/>
      <c r="AF33" s="39"/>
      <c r="AG33" s="28"/>
      <c r="AH33" s="8"/>
    </row>
    <row r="34" spans="1:34" x14ac:dyDescent="0.3">
      <c r="A34" s="1" t="s">
        <v>239</v>
      </c>
      <c r="D34" s="2" t="s">
        <v>209</v>
      </c>
    </row>
    <row r="35" spans="1:34" x14ac:dyDescent="0.3">
      <c r="A35" s="2" t="s">
        <v>240</v>
      </c>
    </row>
    <row r="36" spans="1:34" x14ac:dyDescent="0.3">
      <c r="A36" s="2" t="s">
        <v>214</v>
      </c>
      <c r="E36" s="2" t="s">
        <v>215</v>
      </c>
    </row>
    <row r="37" spans="1:34" x14ac:dyDescent="0.3">
      <c r="A37" s="3" t="s">
        <v>216</v>
      </c>
      <c r="B37" s="2">
        <v>1.3</v>
      </c>
      <c r="C37" s="2" t="s">
        <v>241</v>
      </c>
    </row>
    <row r="38" spans="1:34" x14ac:dyDescent="0.3">
      <c r="A38" s="3" t="s">
        <v>217</v>
      </c>
      <c r="B38" s="2">
        <v>1.5</v>
      </c>
      <c r="C38" s="2" t="s">
        <v>241</v>
      </c>
    </row>
    <row r="39" spans="1:34" x14ac:dyDescent="0.3">
      <c r="A39" s="2" t="s">
        <v>218</v>
      </c>
      <c r="B39" s="5">
        <f>B37*($H$11+$D$25)+B38*$H$12</f>
        <v>667.37187500000005</v>
      </c>
      <c r="C39" s="2" t="s">
        <v>161</v>
      </c>
      <c r="D39" s="5"/>
    </row>
    <row r="40" spans="1:34" ht="16.5" x14ac:dyDescent="0.3">
      <c r="A40" s="2" t="s">
        <v>219</v>
      </c>
      <c r="F40" s="2" t="s">
        <v>220</v>
      </c>
    </row>
    <row r="41" spans="1:34" x14ac:dyDescent="0.3">
      <c r="A41" s="2" t="s">
        <v>221</v>
      </c>
      <c r="F41" s="2" t="s">
        <v>222</v>
      </c>
    </row>
    <row r="42" spans="1:34" x14ac:dyDescent="0.3">
      <c r="A42" s="2" t="s">
        <v>223</v>
      </c>
      <c r="F42" s="2" t="s">
        <v>224</v>
      </c>
    </row>
    <row r="43" spans="1:34" x14ac:dyDescent="0.3">
      <c r="A43" s="3" t="s">
        <v>225</v>
      </c>
      <c r="B43" s="2">
        <v>1</v>
      </c>
      <c r="C43" s="2" t="s">
        <v>242</v>
      </c>
      <c r="F43" s="2" t="s">
        <v>226</v>
      </c>
      <c r="G43" s="5">
        <f>$H$22/B43</f>
        <v>30</v>
      </c>
      <c r="H43" s="2" t="s">
        <v>21</v>
      </c>
    </row>
    <row r="44" spans="1:34" x14ac:dyDescent="0.3">
      <c r="A44" s="2" t="s">
        <v>227</v>
      </c>
      <c r="F44" s="2" t="s">
        <v>228</v>
      </c>
    </row>
    <row r="45" spans="1:34" x14ac:dyDescent="0.3">
      <c r="A45" s="3" t="s">
        <v>229</v>
      </c>
      <c r="B45" s="2">
        <v>1</v>
      </c>
      <c r="C45" s="2" t="s">
        <v>242</v>
      </c>
      <c r="F45" s="2" t="s">
        <v>230</v>
      </c>
      <c r="G45" s="2">
        <f>$H$19/B45*$H$15</f>
        <v>18</v>
      </c>
      <c r="H45" s="2" t="s">
        <v>21</v>
      </c>
    </row>
    <row r="46" spans="1:34" x14ac:dyDescent="0.3">
      <c r="A46" s="2" t="s">
        <v>186</v>
      </c>
      <c r="C46" s="5"/>
      <c r="F46" s="2" t="s">
        <v>187</v>
      </c>
      <c r="H46" s="14">
        <f>2+PI()</f>
        <v>5.1415926535897931</v>
      </c>
    </row>
    <row r="47" spans="1:34" x14ac:dyDescent="0.3">
      <c r="A47" s="2" t="s">
        <v>188</v>
      </c>
      <c r="F47" s="28" t="s">
        <v>189</v>
      </c>
      <c r="G47" s="2">
        <v>1.2</v>
      </c>
    </row>
    <row r="48" spans="1:34" x14ac:dyDescent="0.3">
      <c r="A48" s="2" t="s">
        <v>231</v>
      </c>
      <c r="D48" s="5">
        <f>$H$46*G43*$G$47+G45</f>
        <v>203.09733552923254</v>
      </c>
      <c r="E48" s="2" t="s">
        <v>21</v>
      </c>
    </row>
    <row r="49" spans="1:9" ht="16.5" x14ac:dyDescent="0.3">
      <c r="A49" s="2" t="s">
        <v>219</v>
      </c>
      <c r="F49" s="2" t="s">
        <v>232</v>
      </c>
      <c r="H49" s="5">
        <f>D48*$H$14^2</f>
        <v>1535.9235999398211</v>
      </c>
      <c r="I49" s="2" t="s">
        <v>161</v>
      </c>
    </row>
    <row r="50" spans="1:9" x14ac:dyDescent="0.3">
      <c r="A50" s="2" t="s">
        <v>233</v>
      </c>
      <c r="F50" s="2" t="s">
        <v>234</v>
      </c>
      <c r="H50" s="5"/>
    </row>
    <row r="51" spans="1:9" x14ac:dyDescent="0.3">
      <c r="A51" s="3" t="s">
        <v>235</v>
      </c>
      <c r="B51" s="2">
        <v>2.2999999999999998</v>
      </c>
      <c r="C51" s="2" t="s">
        <v>243</v>
      </c>
      <c r="F51" s="2" t="s">
        <v>236</v>
      </c>
      <c r="H51" s="5">
        <f>H49/B51</f>
        <v>667.79286953905273</v>
      </c>
      <c r="I51" s="2" t="s">
        <v>161</v>
      </c>
    </row>
    <row r="52" spans="1:9" x14ac:dyDescent="0.3">
      <c r="A52" s="2" t="s">
        <v>237</v>
      </c>
      <c r="C52" s="5">
        <f>B39</f>
        <v>667.37187500000005</v>
      </c>
      <c r="D52" s="39" t="str">
        <f>IF(C52&gt;E52,"&gt;","&lt;")</f>
        <v>&lt;</v>
      </c>
      <c r="E52" s="5">
        <f>H51</f>
        <v>667.79286953905273</v>
      </c>
      <c r="G52" s="8" t="str">
        <f>IF(D52="&gt;","verifica non soddisfatta","verifica soddisfatta")</f>
        <v>verifica soddisfatta</v>
      </c>
    </row>
    <row r="53" spans="1:9" x14ac:dyDescent="0.3">
      <c r="A53" s="2" t="s">
        <v>238</v>
      </c>
      <c r="B53" s="14">
        <f>E52/C52</f>
        <v>1.0006308245145223</v>
      </c>
      <c r="C53" s="18" t="str">
        <f>IF(B53&lt;1,"&lt;","&gt;")</f>
        <v>&gt;</v>
      </c>
      <c r="D53" s="39">
        <v>1</v>
      </c>
      <c r="E53" s="5"/>
      <c r="G53" s="8"/>
    </row>
    <row r="54" spans="1:9" x14ac:dyDescent="0.3">
      <c r="B54" s="14"/>
      <c r="C54" s="18"/>
      <c r="D54" s="39"/>
      <c r="E54" s="5"/>
      <c r="G54" s="8"/>
    </row>
    <row r="55" spans="1:9" x14ac:dyDescent="0.3">
      <c r="A55" s="1" t="s">
        <v>192</v>
      </c>
      <c r="B55" s="14"/>
      <c r="C55" s="18"/>
      <c r="D55" s="39"/>
      <c r="E55" s="5"/>
      <c r="G55" s="8"/>
    </row>
    <row r="56" spans="1:9" x14ac:dyDescent="0.3">
      <c r="A56" s="1" t="s">
        <v>239</v>
      </c>
      <c r="D56" s="2" t="s">
        <v>209</v>
      </c>
    </row>
    <row r="57" spans="1:9" x14ac:dyDescent="0.3">
      <c r="A57" s="2" t="s">
        <v>240</v>
      </c>
    </row>
    <row r="58" spans="1:9" x14ac:dyDescent="0.3">
      <c r="A58" s="2" t="s">
        <v>214</v>
      </c>
      <c r="E58" s="2" t="s">
        <v>244</v>
      </c>
    </row>
    <row r="59" spans="1:9" x14ac:dyDescent="0.3">
      <c r="A59" s="3" t="s">
        <v>216</v>
      </c>
      <c r="B59" s="2">
        <v>1.3</v>
      </c>
      <c r="C59" s="2" t="s">
        <v>241</v>
      </c>
    </row>
    <row r="60" spans="1:9" x14ac:dyDescent="0.3">
      <c r="A60" s="3" t="s">
        <v>217</v>
      </c>
      <c r="B60" s="2">
        <v>1.5</v>
      </c>
      <c r="C60" s="2" t="s">
        <v>241</v>
      </c>
    </row>
    <row r="61" spans="1:9" x14ac:dyDescent="0.3">
      <c r="A61" s="2" t="s">
        <v>218</v>
      </c>
      <c r="B61" s="5">
        <f>B59*(H11+D27)+B60*H12</f>
        <v>569.05937500000005</v>
      </c>
      <c r="C61" s="2" t="s">
        <v>161</v>
      </c>
      <c r="D61" s="5"/>
    </row>
    <row r="62" spans="1:9" ht="16.5" x14ac:dyDescent="0.3">
      <c r="A62" s="2" t="s">
        <v>219</v>
      </c>
      <c r="F62" s="2" t="s">
        <v>220</v>
      </c>
    </row>
    <row r="63" spans="1:9" x14ac:dyDescent="0.3">
      <c r="A63" s="2" t="s">
        <v>245</v>
      </c>
      <c r="F63" s="2" t="s">
        <v>246</v>
      </c>
    </row>
    <row r="64" spans="1:9" x14ac:dyDescent="0.3">
      <c r="A64" s="2" t="s">
        <v>247</v>
      </c>
      <c r="F64" s="2" t="s">
        <v>248</v>
      </c>
    </row>
    <row r="65" spans="1:9" x14ac:dyDescent="0.3">
      <c r="A65" s="3" t="s">
        <v>249</v>
      </c>
      <c r="B65" s="2">
        <v>1</v>
      </c>
      <c r="C65" s="2" t="s">
        <v>242</v>
      </c>
      <c r="F65" s="2" t="s">
        <v>250</v>
      </c>
      <c r="G65" s="5">
        <f>H21/B65</f>
        <v>4</v>
      </c>
      <c r="H65" s="2" t="s">
        <v>21</v>
      </c>
    </row>
    <row r="66" spans="1:9" ht="15" customHeight="1" x14ac:dyDescent="0.3">
      <c r="A66" s="2" t="s">
        <v>251</v>
      </c>
      <c r="G66" s="2" t="s">
        <v>252</v>
      </c>
      <c r="H66" s="14">
        <f>TAN($H$20)</f>
        <v>0.36397023426620234</v>
      </c>
    </row>
    <row r="67" spans="1:9" x14ac:dyDescent="0.3">
      <c r="A67" s="2" t="s">
        <v>253</v>
      </c>
      <c r="G67" s="2" t="s">
        <v>254</v>
      </c>
    </row>
    <row r="68" spans="1:9" x14ac:dyDescent="0.3">
      <c r="A68" s="3" t="s">
        <v>255</v>
      </c>
      <c r="B68" s="2">
        <v>1</v>
      </c>
      <c r="C68" s="2" t="s">
        <v>242</v>
      </c>
      <c r="G68" s="2" t="s">
        <v>256</v>
      </c>
      <c r="H68" s="14">
        <f>H66/B68</f>
        <v>0.36397023426620234</v>
      </c>
    </row>
    <row r="69" spans="1:9" x14ac:dyDescent="0.3">
      <c r="A69" s="2" t="s">
        <v>257</v>
      </c>
      <c r="E69" s="3" t="s">
        <v>258</v>
      </c>
      <c r="F69" s="14">
        <f>ATAN(H68)</f>
        <v>0.3490658503988659</v>
      </c>
      <c r="G69" s="2" t="s">
        <v>259</v>
      </c>
      <c r="H69" s="2">
        <f>F69*180/PI()</f>
        <v>20</v>
      </c>
      <c r="I69" s="2" t="s">
        <v>180</v>
      </c>
    </row>
    <row r="70" spans="1:9" ht="16.5" x14ac:dyDescent="0.3">
      <c r="A70" s="2" t="s">
        <v>195</v>
      </c>
      <c r="D70" s="14"/>
      <c r="E70" s="3" t="s">
        <v>196</v>
      </c>
      <c r="F70" s="2">
        <f>$H$19-$H$18</f>
        <v>8</v>
      </c>
      <c r="G70" s="2" t="s">
        <v>15</v>
      </c>
    </row>
    <row r="71" spans="1:9" x14ac:dyDescent="0.3">
      <c r="A71" s="2" t="s">
        <v>197</v>
      </c>
      <c r="D71" s="14" t="s">
        <v>198</v>
      </c>
    </row>
    <row r="72" spans="1:9" x14ac:dyDescent="0.3">
      <c r="A72" s="2" t="s">
        <v>199</v>
      </c>
      <c r="B72" s="14">
        <f>(B73-1)/H68</f>
        <v>14.834711777931204</v>
      </c>
      <c r="D72" s="2" t="s">
        <v>200</v>
      </c>
      <c r="E72" s="14">
        <f>1+B73/B72</f>
        <v>1.4313797003191691</v>
      </c>
    </row>
    <row r="73" spans="1:9" x14ac:dyDescent="0.3">
      <c r="A73" s="2" t="s">
        <v>201</v>
      </c>
      <c r="B73" s="14">
        <f>EXP(PI()*H68)*TAN(PI()/4+F69/2)^2</f>
        <v>6.3993935210852113</v>
      </c>
      <c r="D73" s="2" t="s">
        <v>202</v>
      </c>
      <c r="E73" s="14">
        <f>1+H68</f>
        <v>1.3639702342662023</v>
      </c>
    </row>
    <row r="74" spans="1:9" x14ac:dyDescent="0.3">
      <c r="A74" s="2" t="s">
        <v>203</v>
      </c>
      <c r="B74" s="14">
        <f>2*(B73-1)*H68</f>
        <v>3.930437049529599</v>
      </c>
      <c r="D74" s="2" t="s">
        <v>204</v>
      </c>
      <c r="E74" s="2">
        <f>0.6</f>
        <v>0.6</v>
      </c>
    </row>
    <row r="75" spans="1:9" x14ac:dyDescent="0.3">
      <c r="A75" s="2" t="s">
        <v>260</v>
      </c>
      <c r="B75" s="14"/>
      <c r="E75" s="4" t="s">
        <v>261</v>
      </c>
      <c r="F75" s="2">
        <f>F70*$H$15</f>
        <v>8</v>
      </c>
      <c r="G75" s="2" t="s">
        <v>21</v>
      </c>
    </row>
    <row r="76" spans="1:9" x14ac:dyDescent="0.3">
      <c r="A76" s="2" t="s">
        <v>262</v>
      </c>
      <c r="E76" s="5">
        <f>G65*B72*E72+F75*B73*E73+0.5*F70*$H$14*B74*E74</f>
        <v>180.70596396389072</v>
      </c>
      <c r="F76" s="2" t="s">
        <v>21</v>
      </c>
    </row>
    <row r="77" spans="1:9" ht="16.5" x14ac:dyDescent="0.3">
      <c r="A77" s="2" t="s">
        <v>219</v>
      </c>
      <c r="F77" s="2" t="s">
        <v>263</v>
      </c>
      <c r="H77" s="5">
        <f>E76*$H$14^2</f>
        <v>1366.5888524769236</v>
      </c>
      <c r="I77" s="2" t="s">
        <v>161</v>
      </c>
    </row>
    <row r="78" spans="1:9" x14ac:dyDescent="0.3">
      <c r="A78" s="2" t="s">
        <v>233</v>
      </c>
      <c r="F78" s="2" t="s">
        <v>234</v>
      </c>
      <c r="H78" s="5"/>
    </row>
    <row r="79" spans="1:9" x14ac:dyDescent="0.3">
      <c r="A79" s="3" t="s">
        <v>235</v>
      </c>
      <c r="B79" s="2">
        <v>2.2999999999999998</v>
      </c>
      <c r="C79" s="2" t="s">
        <v>243</v>
      </c>
      <c r="F79" s="2" t="s">
        <v>236</v>
      </c>
      <c r="H79" s="5">
        <f>H77/B79</f>
        <v>594.16906629431469</v>
      </c>
      <c r="I79" s="2" t="s">
        <v>161</v>
      </c>
    </row>
    <row r="80" spans="1:9" x14ac:dyDescent="0.3">
      <c r="A80" s="2" t="s">
        <v>237</v>
      </c>
      <c r="C80" s="5">
        <f>B61</f>
        <v>569.05937500000005</v>
      </c>
      <c r="D80" s="39" t="str">
        <f>IF(C80&gt;E80,"&gt;","&lt;")</f>
        <v>&lt;</v>
      </c>
      <c r="E80" s="5">
        <f>H79</f>
        <v>594.16906629431469</v>
      </c>
      <c r="G80" s="160" t="str">
        <f>IF(D80="&gt;","verifica non soddisfatta","verifica soddisfatta")</f>
        <v>verifica soddisfatta</v>
      </c>
    </row>
    <row r="81" spans="1:14" x14ac:dyDescent="0.3">
      <c r="A81" s="2" t="s">
        <v>238</v>
      </c>
      <c r="B81" s="14">
        <f>E80/C80</f>
        <v>1.0441249057610458</v>
      </c>
      <c r="C81" s="18" t="str">
        <f>IF(B81&lt;1,"&lt;","&gt;")</f>
        <v>&gt;</v>
      </c>
      <c r="D81" s="39">
        <v>1</v>
      </c>
    </row>
    <row r="82" spans="1:14" x14ac:dyDescent="0.3">
      <c r="B82" s="14"/>
      <c r="C82" s="18"/>
      <c r="D82" s="44"/>
    </row>
    <row r="83" spans="1:14" x14ac:dyDescent="0.3">
      <c r="A83" s="1" t="s">
        <v>264</v>
      </c>
    </row>
    <row r="84" spans="1:14" ht="44.25" customHeight="1" x14ac:dyDescent="0.3">
      <c r="A84" s="197" t="s">
        <v>345</v>
      </c>
      <c r="B84" s="197"/>
      <c r="C84" s="197"/>
      <c r="D84" s="197"/>
      <c r="E84" s="197"/>
      <c r="F84" s="197"/>
      <c r="G84" s="197"/>
      <c r="H84" s="197"/>
      <c r="I84" s="197"/>
    </row>
    <row r="85" spans="1:14" x14ac:dyDescent="0.3">
      <c r="A85" s="37"/>
      <c r="B85" s="37"/>
      <c r="C85" s="37"/>
      <c r="D85" s="37"/>
      <c r="E85" s="37"/>
      <c r="F85" s="37"/>
      <c r="G85" s="37"/>
      <c r="H85" s="37"/>
      <c r="I85" s="37"/>
    </row>
    <row r="90" spans="1:14" x14ac:dyDescent="0.3">
      <c r="K90" s="39"/>
      <c r="L90" s="48"/>
      <c r="M90" s="48"/>
      <c r="N90" s="39"/>
    </row>
    <row r="91" spans="1:14" x14ac:dyDescent="0.3">
      <c r="K91" s="39"/>
      <c r="L91" s="48"/>
      <c r="M91" s="48"/>
      <c r="N91" s="39"/>
    </row>
    <row r="92" spans="1:14" ht="30" customHeight="1" x14ac:dyDescent="0.3">
      <c r="K92" s="39"/>
      <c r="L92" s="48"/>
      <c r="M92" s="48"/>
      <c r="N92" s="39"/>
    </row>
    <row r="93" spans="1:14" ht="45" customHeight="1" x14ac:dyDescent="0.3">
      <c r="K93" s="39"/>
      <c r="L93" s="48"/>
      <c r="M93" s="48"/>
      <c r="N93" s="39"/>
    </row>
    <row r="101" spans="1:9" ht="30" customHeight="1" x14ac:dyDescent="0.3">
      <c r="A101" s="1" t="s">
        <v>158</v>
      </c>
    </row>
    <row r="102" spans="1:9" x14ac:dyDescent="0.3">
      <c r="A102" s="2" t="s">
        <v>159</v>
      </c>
      <c r="G102" s="2" t="s">
        <v>265</v>
      </c>
      <c r="H102" s="2">
        <v>600</v>
      </c>
      <c r="I102" s="2" t="s">
        <v>161</v>
      </c>
    </row>
    <row r="103" spans="1:9" x14ac:dyDescent="0.3">
      <c r="A103" s="2" t="s">
        <v>266</v>
      </c>
      <c r="G103" s="2" t="s">
        <v>267</v>
      </c>
      <c r="H103" s="2">
        <v>300</v>
      </c>
      <c r="I103" s="2" t="s">
        <v>161</v>
      </c>
    </row>
    <row r="104" spans="1:9" x14ac:dyDescent="0.3">
      <c r="A104" s="2" t="s">
        <v>268</v>
      </c>
      <c r="G104" s="2" t="s">
        <v>269</v>
      </c>
      <c r="H104" s="2">
        <v>10</v>
      </c>
      <c r="I104" s="2" t="s">
        <v>6</v>
      </c>
    </row>
    <row r="105" spans="1:9" x14ac:dyDescent="0.3">
      <c r="A105" s="2" t="s">
        <v>164</v>
      </c>
      <c r="G105" s="2" t="s">
        <v>165</v>
      </c>
      <c r="H105" s="2">
        <v>2</v>
      </c>
      <c r="I105" s="2" t="s">
        <v>6</v>
      </c>
    </row>
    <row r="106" spans="1:9" x14ac:dyDescent="0.3">
      <c r="A106" s="2" t="s">
        <v>166</v>
      </c>
      <c r="G106" s="2" t="s">
        <v>167</v>
      </c>
      <c r="H106" s="2">
        <v>5.5</v>
      </c>
      <c r="I106" s="2" t="s">
        <v>6</v>
      </c>
    </row>
    <row r="107" spans="1:9" x14ac:dyDescent="0.3">
      <c r="A107" s="2" t="s">
        <v>168</v>
      </c>
      <c r="G107" s="2" t="s">
        <v>169</v>
      </c>
      <c r="H107" s="2">
        <v>2</v>
      </c>
      <c r="I107" s="2" t="s">
        <v>6</v>
      </c>
    </row>
    <row r="108" spans="1:9" x14ac:dyDescent="0.3">
      <c r="A108" s="2" t="s">
        <v>270</v>
      </c>
    </row>
    <row r="109" spans="1:9" ht="16.5" x14ac:dyDescent="0.3">
      <c r="A109" s="2" t="s">
        <v>172</v>
      </c>
      <c r="G109" s="3" t="s">
        <v>173</v>
      </c>
      <c r="H109" s="2">
        <v>24.5</v>
      </c>
      <c r="I109" s="2" t="s">
        <v>15</v>
      </c>
    </row>
    <row r="110" spans="1:9" x14ac:dyDescent="0.3">
      <c r="A110" s="2" t="s">
        <v>271</v>
      </c>
      <c r="G110" s="3"/>
    </row>
    <row r="111" spans="1:9" ht="16.5" x14ac:dyDescent="0.3">
      <c r="A111" s="2" t="s">
        <v>176</v>
      </c>
      <c r="G111" s="3" t="s">
        <v>177</v>
      </c>
      <c r="H111" s="2">
        <v>20</v>
      </c>
      <c r="I111" s="2" t="s">
        <v>15</v>
      </c>
    </row>
    <row r="112" spans="1:9" x14ac:dyDescent="0.3">
      <c r="A112" s="2" t="s">
        <v>17</v>
      </c>
      <c r="G112" s="3" t="s">
        <v>179</v>
      </c>
      <c r="H112" s="2">
        <v>35</v>
      </c>
      <c r="I112" s="2" t="s">
        <v>180</v>
      </c>
    </row>
    <row r="113" spans="1:9" x14ac:dyDescent="0.3">
      <c r="A113" s="2" t="s">
        <v>181</v>
      </c>
      <c r="G113" s="2" t="s">
        <v>182</v>
      </c>
      <c r="H113" s="2">
        <v>0</v>
      </c>
      <c r="I113" s="2" t="s">
        <v>21</v>
      </c>
    </row>
    <row r="114" spans="1:9" x14ac:dyDescent="0.3">
      <c r="A114" s="2" t="s">
        <v>272</v>
      </c>
      <c r="G114" s="10" t="s">
        <v>273</v>
      </c>
      <c r="H114" s="2">
        <f>0.75*H112</f>
        <v>26.25</v>
      </c>
      <c r="I114" s="2" t="s">
        <v>180</v>
      </c>
    </row>
    <row r="115" spans="1:9" x14ac:dyDescent="0.3">
      <c r="G115" s="10"/>
    </row>
    <row r="116" spans="1:9" ht="16.5" x14ac:dyDescent="0.3">
      <c r="A116" s="2" t="s">
        <v>274</v>
      </c>
      <c r="G116" s="4" t="s">
        <v>275</v>
      </c>
      <c r="H116" s="5">
        <f>H106^2*H105*H109</f>
        <v>1482.25</v>
      </c>
      <c r="I116" s="2" t="s">
        <v>161</v>
      </c>
    </row>
    <row r="118" spans="1:9" s="49" customFormat="1" x14ac:dyDescent="0.3">
      <c r="A118" s="1" t="s">
        <v>343</v>
      </c>
      <c r="B118" s="2"/>
      <c r="C118" s="2"/>
      <c r="D118" s="2"/>
      <c r="E118" s="2"/>
      <c r="F118" s="2"/>
      <c r="G118" s="2"/>
      <c r="H118" s="2"/>
      <c r="I118" s="2"/>
    </row>
    <row r="119" spans="1:9" x14ac:dyDescent="0.3">
      <c r="A119" s="1" t="s">
        <v>299</v>
      </c>
    </row>
    <row r="120" spans="1:9" x14ac:dyDescent="0.3">
      <c r="A120" s="1" t="s">
        <v>300</v>
      </c>
    </row>
    <row r="121" spans="1:9" ht="30.75" customHeight="1" x14ac:dyDescent="0.3">
      <c r="A121" s="197" t="s">
        <v>301</v>
      </c>
      <c r="B121" s="197"/>
      <c r="C121" s="197"/>
      <c r="D121" s="197"/>
      <c r="E121" s="197"/>
      <c r="F121" s="197"/>
      <c r="G121" s="197"/>
      <c r="H121" s="197"/>
      <c r="I121" s="197"/>
    </row>
    <row r="122" spans="1:9" x14ac:dyDescent="0.3">
      <c r="A122" s="2" t="s">
        <v>302</v>
      </c>
      <c r="D122" s="3" t="s">
        <v>303</v>
      </c>
      <c r="E122" s="2">
        <v>0.9</v>
      </c>
      <c r="F122" s="2" t="s">
        <v>304</v>
      </c>
    </row>
    <row r="123" spans="1:9" x14ac:dyDescent="0.3">
      <c r="A123" s="2" t="s">
        <v>305</v>
      </c>
      <c r="B123" s="5">
        <f>E122*H102+H116</f>
        <v>2022.25</v>
      </c>
      <c r="C123" s="2" t="s">
        <v>161</v>
      </c>
    </row>
    <row r="124" spans="1:9" x14ac:dyDescent="0.3">
      <c r="A124" s="2" t="s">
        <v>306</v>
      </c>
      <c r="D124" s="3" t="s">
        <v>217</v>
      </c>
      <c r="E124" s="2">
        <v>1.5</v>
      </c>
      <c r="F124" s="2" t="s">
        <v>304</v>
      </c>
    </row>
    <row r="125" spans="1:9" x14ac:dyDescent="0.3">
      <c r="A125" s="2" t="s">
        <v>307</v>
      </c>
      <c r="B125" s="2">
        <f>E124*H103</f>
        <v>450</v>
      </c>
      <c r="C125" s="2" t="s">
        <v>161</v>
      </c>
    </row>
    <row r="126" spans="1:9" x14ac:dyDescent="0.3">
      <c r="A126" s="2" t="s">
        <v>308</v>
      </c>
      <c r="D126" s="2" t="s">
        <v>309</v>
      </c>
      <c r="F126" s="5">
        <f>B123*H106/2</f>
        <v>5561.1875</v>
      </c>
      <c r="G126" s="2" t="s">
        <v>276</v>
      </c>
    </row>
    <row r="127" spans="1:9" x14ac:dyDescent="0.3">
      <c r="A127" s="2" t="s">
        <v>310</v>
      </c>
      <c r="D127" s="2" t="s">
        <v>311</v>
      </c>
      <c r="F127" s="2">
        <f>B125*(H104+H107)</f>
        <v>5400</v>
      </c>
      <c r="G127" s="2" t="s">
        <v>276</v>
      </c>
    </row>
    <row r="128" spans="1:9" x14ac:dyDescent="0.3">
      <c r="A128" s="2" t="s">
        <v>237</v>
      </c>
      <c r="C128" s="5">
        <f>F127</f>
        <v>5400</v>
      </c>
      <c r="D128" s="39" t="str">
        <f>IF(C128&gt;E128,"&gt;","&lt;")</f>
        <v>&lt;</v>
      </c>
      <c r="E128" s="5">
        <f>F126</f>
        <v>5561.1875</v>
      </c>
      <c r="G128" s="160" t="str">
        <f>IF(D128="&gt;","verifica non soddisfatta","verifica soddisfatta")</f>
        <v>verifica soddisfatta</v>
      </c>
    </row>
    <row r="129" spans="1:9" x14ac:dyDescent="0.3">
      <c r="A129" s="2" t="s">
        <v>238</v>
      </c>
      <c r="B129" s="14">
        <f>E128/C128</f>
        <v>1.0298495370370371</v>
      </c>
      <c r="C129" s="18" t="str">
        <f>IF(B129&lt;1,"&lt;","&gt;")</f>
        <v>&gt;</v>
      </c>
      <c r="D129" s="39">
        <v>1</v>
      </c>
    </row>
    <row r="130" spans="1:9" x14ac:dyDescent="0.3">
      <c r="A130" s="49"/>
      <c r="B130" s="50"/>
      <c r="C130" s="50"/>
      <c r="D130" s="49"/>
      <c r="E130" s="49"/>
      <c r="F130" s="49"/>
      <c r="G130" s="49"/>
      <c r="H130" s="49"/>
      <c r="I130" s="49"/>
    </row>
    <row r="131" spans="1:9" x14ac:dyDescent="0.3">
      <c r="A131" s="1" t="s">
        <v>312</v>
      </c>
      <c r="B131" s="50"/>
      <c r="C131" s="50"/>
      <c r="D131" s="49"/>
      <c r="E131" s="49"/>
      <c r="F131" s="49"/>
      <c r="G131" s="49"/>
      <c r="H131" s="49"/>
      <c r="I131" s="49"/>
    </row>
    <row r="132" spans="1:9" x14ac:dyDescent="0.3">
      <c r="A132" s="1" t="s">
        <v>239</v>
      </c>
      <c r="D132" s="2" t="s">
        <v>209</v>
      </c>
    </row>
    <row r="133" spans="1:9" x14ac:dyDescent="0.3">
      <c r="A133" s="2" t="s">
        <v>240</v>
      </c>
    </row>
    <row r="134" spans="1:9" x14ac:dyDescent="0.3">
      <c r="A134" s="2" t="s">
        <v>214</v>
      </c>
      <c r="E134" s="2" t="s">
        <v>313</v>
      </c>
      <c r="H134" s="37"/>
      <c r="I134" s="37"/>
    </row>
    <row r="135" spans="1:9" x14ac:dyDescent="0.3">
      <c r="A135" s="3" t="s">
        <v>217</v>
      </c>
      <c r="B135" s="2">
        <v>1.5</v>
      </c>
      <c r="C135" s="2" t="s">
        <v>241</v>
      </c>
      <c r="G135" s="5"/>
    </row>
    <row r="136" spans="1:9" x14ac:dyDescent="0.3">
      <c r="A136" s="2" t="s">
        <v>218</v>
      </c>
      <c r="B136" s="5">
        <f>B135*H103</f>
        <v>450</v>
      </c>
      <c r="C136" s="2" t="s">
        <v>161</v>
      </c>
      <c r="G136" s="5"/>
    </row>
    <row r="137" spans="1:9" x14ac:dyDescent="0.3">
      <c r="A137" s="2" t="s">
        <v>314</v>
      </c>
      <c r="D137" s="49"/>
      <c r="E137" s="2" t="s">
        <v>315</v>
      </c>
      <c r="F137" s="14"/>
      <c r="G137" s="49"/>
    </row>
    <row r="138" spans="1:9" x14ac:dyDescent="0.3">
      <c r="A138" s="3" t="s">
        <v>255</v>
      </c>
      <c r="B138" s="2">
        <v>1</v>
      </c>
      <c r="C138" s="2" t="s">
        <v>242</v>
      </c>
      <c r="F138" s="5" t="s">
        <v>316</v>
      </c>
      <c r="G138" s="5"/>
    </row>
    <row r="139" spans="1:9" x14ac:dyDescent="0.3">
      <c r="A139" s="2" t="s">
        <v>317</v>
      </c>
      <c r="B139" s="14">
        <f>TAN(H114*PI()/180)/B138</f>
        <v>0.49314542603130412</v>
      </c>
    </row>
    <row r="140" spans="1:9" x14ac:dyDescent="0.3">
      <c r="A140" s="2" t="s">
        <v>318</v>
      </c>
      <c r="E140" s="2" t="s">
        <v>1163</v>
      </c>
      <c r="F140" s="15"/>
      <c r="G140" s="39"/>
    </row>
    <row r="141" spans="1:9" x14ac:dyDescent="0.3">
      <c r="A141" s="3" t="s">
        <v>303</v>
      </c>
      <c r="B141" s="2">
        <v>1</v>
      </c>
      <c r="C141" s="2" t="s">
        <v>241</v>
      </c>
    </row>
    <row r="142" spans="1:9" x14ac:dyDescent="0.3">
      <c r="A142" s="3" t="s">
        <v>235</v>
      </c>
      <c r="B142" s="2">
        <v>1.1000000000000001</v>
      </c>
      <c r="C142" s="2" t="s">
        <v>243</v>
      </c>
      <c r="E142" s="49"/>
      <c r="F142" s="49"/>
      <c r="G142" s="49"/>
      <c r="H142" s="49"/>
      <c r="I142" s="49"/>
    </row>
    <row r="143" spans="1:9" x14ac:dyDescent="0.3">
      <c r="A143" s="2" t="s">
        <v>319</v>
      </c>
      <c r="B143" s="5">
        <f>((H116+H102/B141)*B139)/B142</f>
        <v>933.50187577607539</v>
      </c>
      <c r="C143" s="2" t="s">
        <v>161</v>
      </c>
      <c r="D143" s="50"/>
      <c r="E143" s="49"/>
      <c r="F143" s="49"/>
      <c r="G143" s="49"/>
      <c r="H143" s="49"/>
      <c r="I143" s="49"/>
    </row>
    <row r="144" spans="1:9" x14ac:dyDescent="0.3">
      <c r="A144" s="2" t="s">
        <v>237</v>
      </c>
      <c r="C144" s="5">
        <f>B136</f>
        <v>450</v>
      </c>
      <c r="D144" s="39" t="str">
        <f>IF(C144&gt;E144,"&gt;","&lt;")</f>
        <v>&lt;</v>
      </c>
      <c r="E144" s="5">
        <f>B143</f>
        <v>933.50187577607539</v>
      </c>
      <c r="G144" s="160" t="str">
        <f>IF(D144="&gt;","verifica non soddisfatta","verifica soddisfatta")</f>
        <v>verifica soddisfatta</v>
      </c>
      <c r="I144" s="49"/>
    </row>
    <row r="145" spans="1:9" x14ac:dyDescent="0.3">
      <c r="A145" s="2" t="s">
        <v>238</v>
      </c>
      <c r="B145" s="14">
        <f>E144/C144</f>
        <v>2.0744486128357229</v>
      </c>
      <c r="C145" s="18" t="str">
        <f>IF(B145&lt;1,"&lt;","&gt;")</f>
        <v>&gt;</v>
      </c>
      <c r="D145" s="39">
        <v>1</v>
      </c>
    </row>
    <row r="147" spans="1:9" ht="32.25" customHeight="1" x14ac:dyDescent="0.3">
      <c r="A147" s="198" t="s">
        <v>207</v>
      </c>
      <c r="B147" s="199"/>
      <c r="C147" s="199"/>
      <c r="D147" s="199"/>
      <c r="E147" s="199"/>
      <c r="F147" s="199"/>
      <c r="G147" s="199"/>
      <c r="H147" s="199"/>
      <c r="I147" s="199"/>
    </row>
    <row r="148" spans="1:9" x14ac:dyDescent="0.3">
      <c r="A148" s="1" t="s">
        <v>239</v>
      </c>
      <c r="D148" s="2" t="s">
        <v>209</v>
      </c>
    </row>
    <row r="149" spans="1:9" x14ac:dyDescent="0.3">
      <c r="A149" s="2" t="s">
        <v>240</v>
      </c>
    </row>
    <row r="150" spans="1:9" x14ac:dyDescent="0.3">
      <c r="A150" s="2" t="s">
        <v>320</v>
      </c>
      <c r="G150" s="2" t="s">
        <v>1164</v>
      </c>
    </row>
    <row r="151" spans="1:9" x14ac:dyDescent="0.3">
      <c r="A151" s="3" t="s">
        <v>216</v>
      </c>
      <c r="B151" s="2">
        <v>1.3</v>
      </c>
      <c r="C151" s="2" t="s">
        <v>241</v>
      </c>
    </row>
    <row r="152" spans="1:9" x14ac:dyDescent="0.3">
      <c r="A152" s="2" t="s">
        <v>305</v>
      </c>
      <c r="B152" s="5">
        <f>B151*(H102+H116)</f>
        <v>2706.9250000000002</v>
      </c>
      <c r="C152" s="2" t="s">
        <v>161</v>
      </c>
      <c r="D152" s="5"/>
    </row>
    <row r="153" spans="1:9" x14ac:dyDescent="0.3">
      <c r="A153" s="2" t="s">
        <v>321</v>
      </c>
      <c r="G153" s="2" t="s">
        <v>322</v>
      </c>
    </row>
    <row r="154" spans="1:9" x14ac:dyDescent="0.3">
      <c r="A154" s="3" t="s">
        <v>217</v>
      </c>
      <c r="B154" s="2">
        <v>1.5</v>
      </c>
      <c r="C154" s="2" t="s">
        <v>241</v>
      </c>
    </row>
    <row r="155" spans="1:9" x14ac:dyDescent="0.3">
      <c r="A155" s="2" t="s">
        <v>323</v>
      </c>
      <c r="B155" s="5">
        <f>B154*H103</f>
        <v>450</v>
      </c>
      <c r="C155" s="2" t="s">
        <v>161</v>
      </c>
    </row>
    <row r="156" spans="1:9" x14ac:dyDescent="0.3">
      <c r="A156" s="2" t="s">
        <v>324</v>
      </c>
      <c r="F156" s="2" t="s">
        <v>325</v>
      </c>
      <c r="H156" s="5">
        <f>B155*(H104+H107)</f>
        <v>5400</v>
      </c>
      <c r="I156" s="2" t="s">
        <v>276</v>
      </c>
    </row>
    <row r="157" spans="1:9" x14ac:dyDescent="0.3">
      <c r="A157" s="2" t="s">
        <v>326</v>
      </c>
      <c r="F157" s="2" t="s">
        <v>327</v>
      </c>
      <c r="H157" s="15">
        <f>H156/B152</f>
        <v>1.9948834932626502</v>
      </c>
      <c r="I157" s="2" t="s">
        <v>6</v>
      </c>
    </row>
    <row r="158" spans="1:9" x14ac:dyDescent="0.3">
      <c r="A158" s="2" t="s">
        <v>328</v>
      </c>
      <c r="F158" s="2" t="s">
        <v>329</v>
      </c>
      <c r="H158" s="15">
        <f>H106-2*H157</f>
        <v>1.5102330134746995</v>
      </c>
      <c r="I158" s="2" t="s">
        <v>6</v>
      </c>
    </row>
    <row r="159" spans="1:9" ht="16.5" x14ac:dyDescent="0.3">
      <c r="A159" s="2" t="s">
        <v>330</v>
      </c>
      <c r="F159" s="2" t="s">
        <v>331</v>
      </c>
      <c r="H159" s="15">
        <f>H106*H158</f>
        <v>8.306281574110848</v>
      </c>
      <c r="I159" s="2" t="s">
        <v>277</v>
      </c>
    </row>
    <row r="160" spans="1:9" x14ac:dyDescent="0.3">
      <c r="A160" s="2" t="s">
        <v>332</v>
      </c>
      <c r="F160" s="2" t="s">
        <v>333</v>
      </c>
    </row>
    <row r="161" spans="1:8" x14ac:dyDescent="0.3">
      <c r="A161" s="3" t="s">
        <v>255</v>
      </c>
      <c r="B161" s="2">
        <v>1</v>
      </c>
      <c r="C161" s="2" t="s">
        <v>242</v>
      </c>
    </row>
    <row r="162" spans="1:8" x14ac:dyDescent="0.3">
      <c r="A162" s="2" t="s">
        <v>334</v>
      </c>
      <c r="B162" s="14">
        <f>TAN(H112*PI()/180)/B161</f>
        <v>0.70020753820970971</v>
      </c>
      <c r="D162" s="3" t="s">
        <v>335</v>
      </c>
      <c r="E162" s="14">
        <f>ATAN(B162)</f>
        <v>0.6108652381980153</v>
      </c>
      <c r="F162" s="2" t="s">
        <v>259</v>
      </c>
      <c r="G162" s="15">
        <f>E162*180/PI()</f>
        <v>35</v>
      </c>
      <c r="H162" s="2" t="s">
        <v>180</v>
      </c>
    </row>
    <row r="163" spans="1:8" x14ac:dyDescent="0.3">
      <c r="A163" s="2" t="s">
        <v>278</v>
      </c>
      <c r="E163" s="15">
        <f>H111*H107</f>
        <v>40</v>
      </c>
      <c r="F163" s="2" t="s">
        <v>21</v>
      </c>
    </row>
    <row r="164" spans="1:8" x14ac:dyDescent="0.3">
      <c r="A164" s="2" t="s">
        <v>336</v>
      </c>
      <c r="D164" s="2" t="s">
        <v>337</v>
      </c>
    </row>
    <row r="165" spans="1:8" x14ac:dyDescent="0.3">
      <c r="A165" s="2" t="s">
        <v>280</v>
      </c>
      <c r="B165" s="3" t="s">
        <v>338</v>
      </c>
      <c r="C165" s="15">
        <f>G162</f>
        <v>35</v>
      </c>
      <c r="D165" s="2" t="s">
        <v>193</v>
      </c>
      <c r="E165" s="14">
        <f>C165*PI()/180</f>
        <v>0.6108652381980153</v>
      </c>
      <c r="F165" s="2" t="s">
        <v>194</v>
      </c>
    </row>
    <row r="166" spans="1:8" x14ac:dyDescent="0.3">
      <c r="A166" s="2" t="s">
        <v>197</v>
      </c>
      <c r="D166" s="2" t="s">
        <v>199</v>
      </c>
      <c r="E166" s="14">
        <f>(E167-1)/TAN(E165)</f>
        <v>46.123598689020689</v>
      </c>
    </row>
    <row r="167" spans="1:8" x14ac:dyDescent="0.3">
      <c r="D167" s="2" t="s">
        <v>281</v>
      </c>
      <c r="E167" s="14">
        <f>EXP(PI()*TAN(E165))*TAN(PI()/4+E165/2)^2</f>
        <v>33.296091491411772</v>
      </c>
    </row>
    <row r="168" spans="1:8" x14ac:dyDescent="0.3">
      <c r="D168" s="2" t="s">
        <v>282</v>
      </c>
      <c r="E168" s="14">
        <f>2*(E167-1)*TAN(E165)</f>
        <v>45.227933433993975</v>
      </c>
    </row>
    <row r="169" spans="1:8" x14ac:dyDescent="0.3">
      <c r="A169" s="2" t="s">
        <v>198</v>
      </c>
      <c r="D169" s="2" t="s">
        <v>200</v>
      </c>
      <c r="E169" s="14">
        <f>1+(H158/H106)*E167/E166</f>
        <v>1.1982217662551753</v>
      </c>
    </row>
    <row r="170" spans="1:8" x14ac:dyDescent="0.3">
      <c r="A170" s="2" t="s">
        <v>283</v>
      </c>
      <c r="D170" s="2" t="s">
        <v>284</v>
      </c>
      <c r="E170" s="14">
        <f>1+H158/H106*B162</f>
        <v>1.1922684619069366</v>
      </c>
    </row>
    <row r="171" spans="1:8" x14ac:dyDescent="0.3">
      <c r="D171" s="2" t="s">
        <v>285</v>
      </c>
      <c r="E171" s="14">
        <f>1-0.4*H158/H106</f>
        <v>0.89016487174729453</v>
      </c>
    </row>
    <row r="172" spans="1:8" x14ac:dyDescent="0.3">
      <c r="A172" s="2" t="s">
        <v>286</v>
      </c>
      <c r="D172" s="2" t="s">
        <v>287</v>
      </c>
      <c r="E172" s="14">
        <f>E173-(1-E173)/E166/B162</f>
        <v>1.2425872170509078</v>
      </c>
    </row>
    <row r="173" spans="1:8" x14ac:dyDescent="0.3">
      <c r="A173" s="2" t="s">
        <v>283</v>
      </c>
      <c r="D173" s="2" t="s">
        <v>288</v>
      </c>
      <c r="E173" s="14">
        <f>IF(H107/H158&gt;1,1+2*B162*(1-SIN(E162))^2*ATAN(H107/H158),1+2*B162*(1-SIN(E162))^2*H107/H158)</f>
        <v>1.2353014604895565</v>
      </c>
    </row>
    <row r="174" spans="1:8" x14ac:dyDescent="0.3">
      <c r="D174" s="2" t="s">
        <v>289</v>
      </c>
      <c r="E174" s="14">
        <v>1</v>
      </c>
    </row>
    <row r="175" spans="1:8" x14ac:dyDescent="0.3">
      <c r="A175" s="2" t="s">
        <v>290</v>
      </c>
      <c r="D175" s="2" t="s">
        <v>291</v>
      </c>
      <c r="E175" s="4">
        <v>0</v>
      </c>
    </row>
    <row r="176" spans="1:8" x14ac:dyDescent="0.3">
      <c r="A176" s="2" t="s">
        <v>283</v>
      </c>
      <c r="D176" s="2" t="s">
        <v>292</v>
      </c>
      <c r="E176" s="14">
        <f>(1-B155/B152)^B178</f>
        <v>0.72292322100382744</v>
      </c>
    </row>
    <row r="177" spans="1:7" x14ac:dyDescent="0.3">
      <c r="A177" s="3" t="s">
        <v>293</v>
      </c>
      <c r="B177" s="2">
        <v>0</v>
      </c>
      <c r="C177" s="2" t="s">
        <v>294</v>
      </c>
      <c r="D177" s="2" t="s">
        <v>295</v>
      </c>
      <c r="E177" s="14">
        <f>(1-B155/B152)^(B178+1)</f>
        <v>0.60274425429742728</v>
      </c>
    </row>
    <row r="178" spans="1:7" x14ac:dyDescent="0.3">
      <c r="A178" s="2" t="s">
        <v>296</v>
      </c>
      <c r="B178" s="14">
        <f>(2+H158/H106)/(1+H158/H106)</f>
        <v>1.7845673588065036</v>
      </c>
    </row>
    <row r="179" spans="1:7" x14ac:dyDescent="0.3">
      <c r="A179" s="2" t="s">
        <v>297</v>
      </c>
      <c r="E179" s="2">
        <v>1</v>
      </c>
    </row>
    <row r="180" spans="1:7" x14ac:dyDescent="0.3">
      <c r="A180" s="2" t="s">
        <v>298</v>
      </c>
      <c r="E180" s="2">
        <v>1</v>
      </c>
    </row>
    <row r="181" spans="1:7" x14ac:dyDescent="0.3">
      <c r="A181" s="2" t="s">
        <v>279</v>
      </c>
      <c r="D181" s="2" t="s">
        <v>339</v>
      </c>
      <c r="E181" s="5">
        <f>H113*E166*E169*E172*E175*E179*E180+E163*E167*E170*E173*E176*E179*E180+0.5*H111*E161*E168*E171*E174*E177*E179*E180</f>
        <v>1418.0529035498075</v>
      </c>
      <c r="F181" s="2" t="s">
        <v>21</v>
      </c>
    </row>
    <row r="182" spans="1:7" x14ac:dyDescent="0.3">
      <c r="A182" s="2" t="s">
        <v>340</v>
      </c>
      <c r="C182" s="5">
        <f>H159*E181</f>
        <v>11778.746703870154</v>
      </c>
      <c r="D182" s="2" t="s">
        <v>161</v>
      </c>
      <c r="F182" s="15"/>
      <c r="G182" s="39"/>
    </row>
    <row r="183" spans="1:7" x14ac:dyDescent="0.3">
      <c r="A183" s="2" t="s">
        <v>341</v>
      </c>
      <c r="G183" s="2" t="s">
        <v>342</v>
      </c>
    </row>
    <row r="184" spans="1:7" x14ac:dyDescent="0.3">
      <c r="A184" s="3" t="s">
        <v>235</v>
      </c>
      <c r="B184" s="2">
        <v>2.2999999999999998</v>
      </c>
      <c r="C184" s="2" t="s">
        <v>243</v>
      </c>
    </row>
    <row r="185" spans="1:7" x14ac:dyDescent="0.3">
      <c r="A185" s="2" t="s">
        <v>319</v>
      </c>
      <c r="B185" s="5">
        <f>C182/B184</f>
        <v>5121.1942190739801</v>
      </c>
      <c r="C185" s="2" t="s">
        <v>161</v>
      </c>
      <c r="D185" s="5"/>
    </row>
    <row r="186" spans="1:7" x14ac:dyDescent="0.3">
      <c r="A186" s="2" t="s">
        <v>1101</v>
      </c>
      <c r="B186" s="5">
        <f>B152</f>
        <v>2706.9250000000002</v>
      </c>
      <c r="C186" s="39" t="str">
        <f>IF(B186&gt;D186,"&gt;","&lt;")</f>
        <v>&lt;</v>
      </c>
      <c r="D186" s="5">
        <f>B185</f>
        <v>5121.1942190739801</v>
      </c>
      <c r="E186" s="13" t="s">
        <v>1102</v>
      </c>
      <c r="F186" s="2" t="str">
        <f>IF(C186="&gt;","verifica non soddisfatta","verifica soddisfatta")</f>
        <v>verifica soddisfatta</v>
      </c>
    </row>
    <row r="187" spans="1:7" x14ac:dyDescent="0.3">
      <c r="B187" s="14"/>
      <c r="C187" s="18"/>
      <c r="D187" s="39"/>
    </row>
    <row r="188" spans="1:7" x14ac:dyDescent="0.3">
      <c r="A188" s="50"/>
      <c r="B188" s="47"/>
      <c r="C188" s="47"/>
      <c r="D188" s="47"/>
      <c r="E188" s="47"/>
      <c r="F188" s="47"/>
    </row>
    <row r="190" spans="1:7" x14ac:dyDescent="0.3">
      <c r="C190" s="39"/>
      <c r="D190" s="39"/>
    </row>
    <row r="191" spans="1:7" x14ac:dyDescent="0.3">
      <c r="C191" s="39"/>
      <c r="D191" s="39"/>
    </row>
    <row r="213" spans="1:9" x14ac:dyDescent="0.3">
      <c r="A213" s="197"/>
      <c r="B213" s="197"/>
      <c r="C213" s="197"/>
      <c r="D213" s="197"/>
      <c r="E213" s="197"/>
      <c r="F213" s="197"/>
      <c r="G213" s="197"/>
      <c r="H213" s="197"/>
      <c r="I213" s="197"/>
    </row>
  </sheetData>
  <mergeCells count="6">
    <mergeCell ref="A213:I213"/>
    <mergeCell ref="A84:I84"/>
    <mergeCell ref="A2:I2"/>
    <mergeCell ref="A30:I30"/>
    <mergeCell ref="A121:I121"/>
    <mergeCell ref="A147:I147"/>
  </mergeCells>
  <pageMargins left="0.70866141732283472" right="0.70866141732283472" top="0.74803149606299213" bottom="0.74803149606299213" header="0.31496062992125984" footer="0.31496062992125984"/>
  <pageSetup paperSize="9" orientation="portrait" r:id="rId1"/>
  <headerFooter>
    <oddHeader>&amp;LGiovanni Vannucchi</oddHeader>
    <oddFooter>&amp;L&amp;F&amp;C&amp;A&amp;R&amp;P/&amp;N</oddFooter>
  </headerFooter>
  <rowBreaks count="1" manualBreakCount="1">
    <brk id="81" max="16383" man="1"/>
  </row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866"/>
  <sheetViews>
    <sheetView topLeftCell="A241" zoomScaleNormal="100" workbookViewId="0">
      <selection activeCell="L31" sqref="L31"/>
    </sheetView>
  </sheetViews>
  <sheetFormatPr defaultRowHeight="15" x14ac:dyDescent="0.3"/>
  <cols>
    <col min="1" max="1" width="9.140625" style="2"/>
    <col min="2" max="2" width="11" style="2" customWidth="1"/>
    <col min="3" max="3" width="9.140625" style="2"/>
    <col min="4" max="4" width="10" style="2" bestFit="1" customWidth="1"/>
    <col min="5" max="7" width="9.140625" style="2"/>
    <col min="8" max="8" width="9.140625" style="2" customWidth="1"/>
    <col min="9" max="9" width="8.28515625" style="2" customWidth="1"/>
    <col min="10" max="160" width="9.140625" style="2"/>
    <col min="161" max="161" width="11" style="2" customWidth="1"/>
    <col min="162" max="162" width="9.140625" style="2"/>
    <col min="163" max="163" width="10" style="2" bestFit="1" customWidth="1"/>
    <col min="164" max="416" width="9.140625" style="2"/>
    <col min="417" max="417" width="11" style="2" customWidth="1"/>
    <col min="418" max="418" width="9.140625" style="2"/>
    <col min="419" max="419" width="10" style="2" bestFit="1" customWidth="1"/>
    <col min="420" max="672" width="9.140625" style="2"/>
    <col min="673" max="673" width="11" style="2" customWidth="1"/>
    <col min="674" max="674" width="9.140625" style="2"/>
    <col min="675" max="675" width="10" style="2" bestFit="1" customWidth="1"/>
    <col min="676" max="928" width="9.140625" style="2"/>
    <col min="929" max="929" width="11" style="2" customWidth="1"/>
    <col min="930" max="930" width="9.140625" style="2"/>
    <col min="931" max="931" width="10" style="2" bestFit="1" customWidth="1"/>
    <col min="932" max="1184" width="9.140625" style="2"/>
    <col min="1185" max="1185" width="11" style="2" customWidth="1"/>
    <col min="1186" max="1186" width="9.140625" style="2"/>
    <col min="1187" max="1187" width="10" style="2" bestFit="1" customWidth="1"/>
    <col min="1188" max="1440" width="9.140625" style="2"/>
    <col min="1441" max="1441" width="11" style="2" customWidth="1"/>
    <col min="1442" max="1442" width="9.140625" style="2"/>
    <col min="1443" max="1443" width="10" style="2" bestFit="1" customWidth="1"/>
    <col min="1444" max="1696" width="9.140625" style="2"/>
    <col min="1697" max="1697" width="11" style="2" customWidth="1"/>
    <col min="1698" max="1698" width="9.140625" style="2"/>
    <col min="1699" max="1699" width="10" style="2" bestFit="1" customWidth="1"/>
    <col min="1700" max="1952" width="9.140625" style="2"/>
    <col min="1953" max="1953" width="11" style="2" customWidth="1"/>
    <col min="1954" max="1954" width="9.140625" style="2"/>
    <col min="1955" max="1955" width="10" style="2" bestFit="1" customWidth="1"/>
    <col min="1956" max="2208" width="9.140625" style="2"/>
    <col min="2209" max="2209" width="11" style="2" customWidth="1"/>
    <col min="2210" max="2210" width="9.140625" style="2"/>
    <col min="2211" max="2211" width="10" style="2" bestFit="1" customWidth="1"/>
    <col min="2212" max="2464" width="9.140625" style="2"/>
    <col min="2465" max="2465" width="11" style="2" customWidth="1"/>
    <col min="2466" max="2466" width="9.140625" style="2"/>
    <col min="2467" max="2467" width="10" style="2" bestFit="1" customWidth="1"/>
    <col min="2468" max="2720" width="9.140625" style="2"/>
    <col min="2721" max="2721" width="11" style="2" customWidth="1"/>
    <col min="2722" max="2722" width="9.140625" style="2"/>
    <col min="2723" max="2723" width="10" style="2" bestFit="1" customWidth="1"/>
    <col min="2724" max="2976" width="9.140625" style="2"/>
    <col min="2977" max="2977" width="11" style="2" customWidth="1"/>
    <col min="2978" max="2978" width="9.140625" style="2"/>
    <col min="2979" max="2979" width="10" style="2" bestFit="1" customWidth="1"/>
    <col min="2980" max="3232" width="9.140625" style="2"/>
    <col min="3233" max="3233" width="11" style="2" customWidth="1"/>
    <col min="3234" max="3234" width="9.140625" style="2"/>
    <col min="3235" max="3235" width="10" style="2" bestFit="1" customWidth="1"/>
    <col min="3236" max="3488" width="9.140625" style="2"/>
    <col min="3489" max="3489" width="11" style="2" customWidth="1"/>
    <col min="3490" max="3490" width="9.140625" style="2"/>
    <col min="3491" max="3491" width="10" style="2" bestFit="1" customWidth="1"/>
    <col min="3492" max="3744" width="9.140625" style="2"/>
    <col min="3745" max="3745" width="11" style="2" customWidth="1"/>
    <col min="3746" max="3746" width="9.140625" style="2"/>
    <col min="3747" max="3747" width="10" style="2" bestFit="1" customWidth="1"/>
    <col min="3748" max="4000" width="9.140625" style="2"/>
    <col min="4001" max="4001" width="11" style="2" customWidth="1"/>
    <col min="4002" max="4002" width="9.140625" style="2"/>
    <col min="4003" max="4003" width="10" style="2" bestFit="1" customWidth="1"/>
    <col min="4004" max="4256" width="9.140625" style="2"/>
    <col min="4257" max="4257" width="11" style="2" customWidth="1"/>
    <col min="4258" max="4258" width="9.140625" style="2"/>
    <col min="4259" max="4259" width="10" style="2" bestFit="1" customWidth="1"/>
    <col min="4260" max="4512" width="9.140625" style="2"/>
    <col min="4513" max="4513" width="11" style="2" customWidth="1"/>
    <col min="4514" max="4514" width="9.140625" style="2"/>
    <col min="4515" max="4515" width="10" style="2" bestFit="1" customWidth="1"/>
    <col min="4516" max="4768" width="9.140625" style="2"/>
    <col min="4769" max="4769" width="11" style="2" customWidth="1"/>
    <col min="4770" max="4770" width="9.140625" style="2"/>
    <col min="4771" max="4771" width="10" style="2" bestFit="1" customWidth="1"/>
    <col min="4772" max="5024" width="9.140625" style="2"/>
    <col min="5025" max="5025" width="11" style="2" customWidth="1"/>
    <col min="5026" max="5026" width="9.140625" style="2"/>
    <col min="5027" max="5027" width="10" style="2" bestFit="1" customWidth="1"/>
    <col min="5028" max="5280" width="9.140625" style="2"/>
    <col min="5281" max="5281" width="11" style="2" customWidth="1"/>
    <col min="5282" max="5282" width="9.140625" style="2"/>
    <col min="5283" max="5283" width="10" style="2" bestFit="1" customWidth="1"/>
    <col min="5284" max="5536" width="9.140625" style="2"/>
    <col min="5537" max="5537" width="11" style="2" customWidth="1"/>
    <col min="5538" max="5538" width="9.140625" style="2"/>
    <col min="5539" max="5539" width="10" style="2" bestFit="1" customWidth="1"/>
    <col min="5540" max="5792" width="9.140625" style="2"/>
    <col min="5793" max="5793" width="11" style="2" customWidth="1"/>
    <col min="5794" max="5794" width="9.140625" style="2"/>
    <col min="5795" max="5795" width="10" style="2" bestFit="1" customWidth="1"/>
    <col min="5796" max="6048" width="9.140625" style="2"/>
    <col min="6049" max="6049" width="11" style="2" customWidth="1"/>
    <col min="6050" max="6050" width="9.140625" style="2"/>
    <col min="6051" max="6051" width="10" style="2" bestFit="1" customWidth="1"/>
    <col min="6052" max="6304" width="9.140625" style="2"/>
    <col min="6305" max="6305" width="11" style="2" customWidth="1"/>
    <col min="6306" max="6306" width="9.140625" style="2"/>
    <col min="6307" max="6307" width="10" style="2" bestFit="1" customWidth="1"/>
    <col min="6308" max="6560" width="9.140625" style="2"/>
    <col min="6561" max="6561" width="11" style="2" customWidth="1"/>
    <col min="6562" max="6562" width="9.140625" style="2"/>
    <col min="6563" max="6563" width="10" style="2" bestFit="1" customWidth="1"/>
    <col min="6564" max="6816" width="9.140625" style="2"/>
    <col min="6817" max="6817" width="11" style="2" customWidth="1"/>
    <col min="6818" max="6818" width="9.140625" style="2"/>
    <col min="6819" max="6819" width="10" style="2" bestFit="1" customWidth="1"/>
    <col min="6820" max="7072" width="9.140625" style="2"/>
    <col min="7073" max="7073" width="11" style="2" customWidth="1"/>
    <col min="7074" max="7074" width="9.140625" style="2"/>
    <col min="7075" max="7075" width="10" style="2" bestFit="1" customWidth="1"/>
    <col min="7076" max="7328" width="9.140625" style="2"/>
    <col min="7329" max="7329" width="11" style="2" customWidth="1"/>
    <col min="7330" max="7330" width="9.140625" style="2"/>
    <col min="7331" max="7331" width="10" style="2" bestFit="1" customWidth="1"/>
    <col min="7332" max="7584" width="9.140625" style="2"/>
    <col min="7585" max="7585" width="11" style="2" customWidth="1"/>
    <col min="7586" max="7586" width="9.140625" style="2"/>
    <col min="7587" max="7587" width="10" style="2" bestFit="1" customWidth="1"/>
    <col min="7588" max="7840" width="9.140625" style="2"/>
    <col min="7841" max="7841" width="11" style="2" customWidth="1"/>
    <col min="7842" max="7842" width="9.140625" style="2"/>
    <col min="7843" max="7843" width="10" style="2" bestFit="1" customWidth="1"/>
    <col min="7844" max="8096" width="9.140625" style="2"/>
    <col min="8097" max="8097" width="11" style="2" customWidth="1"/>
    <col min="8098" max="8098" width="9.140625" style="2"/>
    <col min="8099" max="8099" width="10" style="2" bestFit="1" customWidth="1"/>
    <col min="8100" max="8352" width="9.140625" style="2"/>
    <col min="8353" max="8353" width="11" style="2" customWidth="1"/>
    <col min="8354" max="8354" width="9.140625" style="2"/>
    <col min="8355" max="8355" width="10" style="2" bestFit="1" customWidth="1"/>
    <col min="8356" max="8608" width="9.140625" style="2"/>
    <col min="8609" max="8609" width="11" style="2" customWidth="1"/>
    <col min="8610" max="8610" width="9.140625" style="2"/>
    <col min="8611" max="8611" width="10" style="2" bestFit="1" customWidth="1"/>
    <col min="8612" max="8864" width="9.140625" style="2"/>
    <col min="8865" max="8865" width="11" style="2" customWidth="1"/>
    <col min="8866" max="8866" width="9.140625" style="2"/>
    <col min="8867" max="8867" width="10" style="2" bestFit="1" customWidth="1"/>
    <col min="8868" max="9120" width="9.140625" style="2"/>
    <col min="9121" max="9121" width="11" style="2" customWidth="1"/>
    <col min="9122" max="9122" width="9.140625" style="2"/>
    <col min="9123" max="9123" width="10" style="2" bestFit="1" customWidth="1"/>
    <col min="9124" max="9376" width="9.140625" style="2"/>
    <col min="9377" max="9377" width="11" style="2" customWidth="1"/>
    <col min="9378" max="9378" width="9.140625" style="2"/>
    <col min="9379" max="9379" width="10" style="2" bestFit="1" customWidth="1"/>
    <col min="9380" max="9632" width="9.140625" style="2"/>
    <col min="9633" max="9633" width="11" style="2" customWidth="1"/>
    <col min="9634" max="9634" width="9.140625" style="2"/>
    <col min="9635" max="9635" width="10" style="2" bestFit="1" customWidth="1"/>
    <col min="9636" max="9888" width="9.140625" style="2"/>
    <col min="9889" max="9889" width="11" style="2" customWidth="1"/>
    <col min="9890" max="9890" width="9.140625" style="2"/>
    <col min="9891" max="9891" width="10" style="2" bestFit="1" customWidth="1"/>
    <col min="9892" max="10144" width="9.140625" style="2"/>
    <col min="10145" max="10145" width="11" style="2" customWidth="1"/>
    <col min="10146" max="10146" width="9.140625" style="2"/>
    <col min="10147" max="10147" width="10" style="2" bestFit="1" customWidth="1"/>
    <col min="10148" max="10400" width="9.140625" style="2"/>
    <col min="10401" max="10401" width="11" style="2" customWidth="1"/>
    <col min="10402" max="10402" width="9.140625" style="2"/>
    <col min="10403" max="10403" width="10" style="2" bestFit="1" customWidth="1"/>
    <col min="10404" max="10656" width="9.140625" style="2"/>
    <col min="10657" max="10657" width="11" style="2" customWidth="1"/>
    <col min="10658" max="10658" width="9.140625" style="2"/>
    <col min="10659" max="10659" width="10" style="2" bestFit="1" customWidth="1"/>
    <col min="10660" max="10912" width="9.140625" style="2"/>
    <col min="10913" max="10913" width="11" style="2" customWidth="1"/>
    <col min="10914" max="10914" width="9.140625" style="2"/>
    <col min="10915" max="10915" width="10" style="2" bestFit="1" customWidth="1"/>
    <col min="10916" max="11168" width="9.140625" style="2"/>
    <col min="11169" max="11169" width="11" style="2" customWidth="1"/>
    <col min="11170" max="11170" width="9.140625" style="2"/>
    <col min="11171" max="11171" width="10" style="2" bestFit="1" customWidth="1"/>
    <col min="11172" max="11424" width="9.140625" style="2"/>
    <col min="11425" max="11425" width="11" style="2" customWidth="1"/>
    <col min="11426" max="11426" width="9.140625" style="2"/>
    <col min="11427" max="11427" width="10" style="2" bestFit="1" customWidth="1"/>
    <col min="11428" max="11680" width="9.140625" style="2"/>
    <col min="11681" max="11681" width="11" style="2" customWidth="1"/>
    <col min="11682" max="11682" width="9.140625" style="2"/>
    <col min="11683" max="11683" width="10" style="2" bestFit="1" customWidth="1"/>
    <col min="11684" max="11936" width="9.140625" style="2"/>
    <col min="11937" max="11937" width="11" style="2" customWidth="1"/>
    <col min="11938" max="11938" width="9.140625" style="2"/>
    <col min="11939" max="11939" width="10" style="2" bestFit="1" customWidth="1"/>
    <col min="11940" max="12192" width="9.140625" style="2"/>
    <col min="12193" max="12193" width="11" style="2" customWidth="1"/>
    <col min="12194" max="12194" width="9.140625" style="2"/>
    <col min="12195" max="12195" width="10" style="2" bestFit="1" customWidth="1"/>
    <col min="12196" max="12448" width="9.140625" style="2"/>
    <col min="12449" max="12449" width="11" style="2" customWidth="1"/>
    <col min="12450" max="12450" width="9.140625" style="2"/>
    <col min="12451" max="12451" width="10" style="2" bestFit="1" customWidth="1"/>
    <col min="12452" max="12704" width="9.140625" style="2"/>
    <col min="12705" max="12705" width="11" style="2" customWidth="1"/>
    <col min="12706" max="12706" width="9.140625" style="2"/>
    <col min="12707" max="12707" width="10" style="2" bestFit="1" customWidth="1"/>
    <col min="12708" max="12960" width="9.140625" style="2"/>
    <col min="12961" max="12961" width="11" style="2" customWidth="1"/>
    <col min="12962" max="12962" width="9.140625" style="2"/>
    <col min="12963" max="12963" width="10" style="2" bestFit="1" customWidth="1"/>
    <col min="12964" max="13216" width="9.140625" style="2"/>
    <col min="13217" max="13217" width="11" style="2" customWidth="1"/>
    <col min="13218" max="13218" width="9.140625" style="2"/>
    <col min="13219" max="13219" width="10" style="2" bestFit="1" customWidth="1"/>
    <col min="13220" max="13472" width="9.140625" style="2"/>
    <col min="13473" max="13473" width="11" style="2" customWidth="1"/>
    <col min="13474" max="13474" width="9.140625" style="2"/>
    <col min="13475" max="13475" width="10" style="2" bestFit="1" customWidth="1"/>
    <col min="13476" max="13728" width="9.140625" style="2"/>
    <col min="13729" max="13729" width="11" style="2" customWidth="1"/>
    <col min="13730" max="13730" width="9.140625" style="2"/>
    <col min="13731" max="13731" width="10" style="2" bestFit="1" customWidth="1"/>
    <col min="13732" max="13984" width="9.140625" style="2"/>
    <col min="13985" max="13985" width="11" style="2" customWidth="1"/>
    <col min="13986" max="13986" width="9.140625" style="2"/>
    <col min="13987" max="13987" width="10" style="2" bestFit="1" customWidth="1"/>
    <col min="13988" max="14240" width="9.140625" style="2"/>
    <col min="14241" max="14241" width="11" style="2" customWidth="1"/>
    <col min="14242" max="14242" width="9.140625" style="2"/>
    <col min="14243" max="14243" width="10" style="2" bestFit="1" customWidth="1"/>
    <col min="14244" max="14496" width="9.140625" style="2"/>
    <col min="14497" max="14497" width="11" style="2" customWidth="1"/>
    <col min="14498" max="14498" width="9.140625" style="2"/>
    <col min="14499" max="14499" width="10" style="2" bestFit="1" customWidth="1"/>
    <col min="14500" max="14752" width="9.140625" style="2"/>
    <col min="14753" max="14753" width="11" style="2" customWidth="1"/>
    <col min="14754" max="14754" width="9.140625" style="2"/>
    <col min="14755" max="14755" width="10" style="2" bestFit="1" customWidth="1"/>
    <col min="14756" max="15008" width="9.140625" style="2"/>
    <col min="15009" max="15009" width="11" style="2" customWidth="1"/>
    <col min="15010" max="15010" width="9.140625" style="2"/>
    <col min="15011" max="15011" width="10" style="2" bestFit="1" customWidth="1"/>
    <col min="15012" max="15264" width="9.140625" style="2"/>
    <col min="15265" max="15265" width="11" style="2" customWidth="1"/>
    <col min="15266" max="15266" width="9.140625" style="2"/>
    <col min="15267" max="15267" width="10" style="2" bestFit="1" customWidth="1"/>
    <col min="15268" max="15520" width="9.140625" style="2"/>
    <col min="15521" max="15521" width="11" style="2" customWidth="1"/>
    <col min="15522" max="15522" width="9.140625" style="2"/>
    <col min="15523" max="15523" width="10" style="2" bestFit="1" customWidth="1"/>
    <col min="15524" max="15776" width="9.140625" style="2"/>
    <col min="15777" max="15777" width="11" style="2" customWidth="1"/>
    <col min="15778" max="15778" width="9.140625" style="2"/>
    <col min="15779" max="15779" width="10" style="2" bestFit="1" customWidth="1"/>
    <col min="15780" max="16032" width="9.140625" style="2"/>
    <col min="16033" max="16033" width="11" style="2" customWidth="1"/>
    <col min="16034" max="16034" width="9.140625" style="2"/>
    <col min="16035" max="16035" width="10" style="2" bestFit="1" customWidth="1"/>
    <col min="16036" max="16384" width="9.140625" style="2"/>
  </cols>
  <sheetData>
    <row r="1" spans="1:9" x14ac:dyDescent="0.3">
      <c r="A1" s="1" t="s">
        <v>0</v>
      </c>
    </row>
    <row r="2" spans="1:9" x14ac:dyDescent="0.3">
      <c r="A2" s="1" t="s">
        <v>599</v>
      </c>
    </row>
    <row r="3" spans="1:9" x14ac:dyDescent="0.3">
      <c r="A3" s="2" t="s">
        <v>512</v>
      </c>
      <c r="C3" s="2" t="s">
        <v>513</v>
      </c>
    </row>
    <row r="4" spans="1:9" x14ac:dyDescent="0.3">
      <c r="A4" s="2" t="s">
        <v>514</v>
      </c>
    </row>
    <row r="5" spans="1:9" x14ac:dyDescent="0.3">
      <c r="A5" s="2" t="s">
        <v>515</v>
      </c>
      <c r="F5" s="2" t="s">
        <v>516</v>
      </c>
      <c r="G5" s="2">
        <v>3</v>
      </c>
    </row>
    <row r="6" spans="1:9" x14ac:dyDescent="0.3">
      <c r="A6" s="2" t="s">
        <v>517</v>
      </c>
      <c r="F6" s="2" t="s">
        <v>518</v>
      </c>
      <c r="G6" s="2">
        <v>23.5</v>
      </c>
      <c r="H6" s="2" t="s">
        <v>6</v>
      </c>
    </row>
    <row r="7" spans="1:9" x14ac:dyDescent="0.3">
      <c r="A7" s="2" t="s">
        <v>519</v>
      </c>
      <c r="F7" s="2" t="s">
        <v>99</v>
      </c>
      <c r="G7" s="2">
        <v>0.8</v>
      </c>
      <c r="H7" s="2" t="s">
        <v>6</v>
      </c>
    </row>
    <row r="8" spans="1:9" x14ac:dyDescent="0.3">
      <c r="A8" s="2" t="s">
        <v>520</v>
      </c>
      <c r="F8" s="2" t="s">
        <v>160</v>
      </c>
      <c r="G8" s="2">
        <v>2.27</v>
      </c>
      <c r="H8" s="2" t="s">
        <v>521</v>
      </c>
    </row>
    <row r="9" spans="1:9" x14ac:dyDescent="0.3">
      <c r="A9" s="2" t="s">
        <v>522</v>
      </c>
      <c r="F9" s="2" t="s">
        <v>163</v>
      </c>
      <c r="G9" s="2">
        <v>0.56999999999999995</v>
      </c>
      <c r="H9" s="2" t="s">
        <v>521</v>
      </c>
    </row>
    <row r="11" spans="1:9" x14ac:dyDescent="0.3">
      <c r="A11" s="2" t="s">
        <v>523</v>
      </c>
    </row>
    <row r="12" spans="1:9" ht="15.75" x14ac:dyDescent="0.3">
      <c r="A12" s="201" t="s">
        <v>524</v>
      </c>
      <c r="B12" s="202"/>
      <c r="C12" s="203"/>
      <c r="D12" s="201" t="s">
        <v>525</v>
      </c>
      <c r="E12" s="202"/>
      <c r="F12" s="204"/>
      <c r="G12" s="201" t="s">
        <v>526</v>
      </c>
      <c r="H12" s="202"/>
      <c r="I12" s="204"/>
    </row>
    <row r="13" spans="1:9" x14ac:dyDescent="0.3">
      <c r="A13" s="63" t="s">
        <v>527</v>
      </c>
      <c r="B13" s="64" t="s">
        <v>528</v>
      </c>
      <c r="C13" s="64" t="s">
        <v>529</v>
      </c>
      <c r="D13" s="63" t="s">
        <v>527</v>
      </c>
      <c r="E13" s="64" t="s">
        <v>528</v>
      </c>
      <c r="F13" s="65" t="s">
        <v>529</v>
      </c>
      <c r="G13" s="63" t="s">
        <v>527</v>
      </c>
      <c r="H13" s="64" t="s">
        <v>528</v>
      </c>
      <c r="I13" s="65" t="s">
        <v>529</v>
      </c>
    </row>
    <row r="14" spans="1:9" x14ac:dyDescent="0.3">
      <c r="A14" s="66" t="s">
        <v>530</v>
      </c>
      <c r="B14" s="67" t="s">
        <v>531</v>
      </c>
      <c r="C14" s="67" t="s">
        <v>532</v>
      </c>
      <c r="D14" s="66" t="s">
        <v>530</v>
      </c>
      <c r="E14" s="67" t="s">
        <v>531</v>
      </c>
      <c r="F14" s="68" t="s">
        <v>532</v>
      </c>
      <c r="G14" s="66" t="s">
        <v>530</v>
      </c>
      <c r="H14" s="67" t="s">
        <v>531</v>
      </c>
      <c r="I14" s="68" t="s">
        <v>532</v>
      </c>
    </row>
    <row r="15" spans="1:9" x14ac:dyDescent="0.3">
      <c r="A15" s="69">
        <v>0</v>
      </c>
      <c r="B15" s="70">
        <v>0</v>
      </c>
      <c r="C15" s="71"/>
      <c r="D15" s="69">
        <v>0</v>
      </c>
      <c r="E15" s="70">
        <v>0</v>
      </c>
      <c r="F15" s="72"/>
      <c r="G15" s="73">
        <v>0</v>
      </c>
      <c r="H15" s="74">
        <v>0</v>
      </c>
      <c r="I15" s="75"/>
    </row>
    <row r="16" spans="1:9" x14ac:dyDescent="0.3">
      <c r="A16" s="76">
        <v>0.71380134908454973</v>
      </c>
      <c r="B16" s="77">
        <v>0.9</v>
      </c>
      <c r="C16" s="78">
        <f>B16/A16</f>
        <v>1.2608550000000001</v>
      </c>
      <c r="D16" s="76">
        <v>0.71380134908454973</v>
      </c>
      <c r="E16" s="77">
        <v>0.59</v>
      </c>
      <c r="F16" s="78">
        <f>E16/D16</f>
        <v>0.82656050000000003</v>
      </c>
      <c r="G16" s="79">
        <v>0.71380134908454973</v>
      </c>
      <c r="H16" s="47">
        <v>0.60999999999999943</v>
      </c>
      <c r="I16" s="78">
        <f>H16/G16</f>
        <v>0.85457949999999927</v>
      </c>
    </row>
    <row r="17" spans="1:9" x14ac:dyDescent="0.3">
      <c r="A17" s="76">
        <v>1.4276026981690995</v>
      </c>
      <c r="B17" s="77">
        <v>1.5627499999999999</v>
      </c>
      <c r="C17" s="78">
        <f t="shared" ref="C17:C23" si="0">B17/A17</f>
        <v>1.0946673062499999</v>
      </c>
      <c r="D17" s="76">
        <v>1.4403491508313235</v>
      </c>
      <c r="E17" s="77">
        <v>1.2749999999999999</v>
      </c>
      <c r="F17" s="78">
        <f t="shared" ref="F17:F30" si="1">E17/D17</f>
        <v>0.88520203539823006</v>
      </c>
      <c r="G17" s="79">
        <v>1.4276026981690995</v>
      </c>
      <c r="H17" s="47">
        <v>1.47</v>
      </c>
      <c r="I17" s="78">
        <f t="shared" ref="I17:I27" si="2">H17/G17</f>
        <v>1.02969825</v>
      </c>
    </row>
    <row r="18" spans="1:9" x14ac:dyDescent="0.3">
      <c r="A18" s="76">
        <v>2.1414040472536491</v>
      </c>
      <c r="B18" s="77">
        <v>2.7592500000000002</v>
      </c>
      <c r="C18" s="78">
        <f t="shared" si="0"/>
        <v>1.2885237625000003</v>
      </c>
      <c r="D18" s="76">
        <v>2.1541504999158732</v>
      </c>
      <c r="E18" s="77">
        <v>2.1</v>
      </c>
      <c r="F18" s="78">
        <f t="shared" si="1"/>
        <v>0.97486224852071024</v>
      </c>
      <c r="G18" s="79">
        <v>2.1414040472536491</v>
      </c>
      <c r="H18" s="47">
        <v>2.89</v>
      </c>
      <c r="I18" s="78">
        <f t="shared" si="2"/>
        <v>1.3495818333333336</v>
      </c>
    </row>
    <row r="19" spans="1:9" x14ac:dyDescent="0.3">
      <c r="A19" s="76">
        <v>2.8552053963381989</v>
      </c>
      <c r="B19" s="77">
        <v>4.5724999999999998</v>
      </c>
      <c r="C19" s="78">
        <f t="shared" si="0"/>
        <v>1.6014609687500001</v>
      </c>
      <c r="D19" s="76">
        <v>2.8552053963381989</v>
      </c>
      <c r="E19" s="77">
        <v>3.0049999999999999</v>
      </c>
      <c r="F19" s="78">
        <f t="shared" si="1"/>
        <v>1.0524636875</v>
      </c>
      <c r="G19" s="79">
        <v>2.8552053963381989</v>
      </c>
      <c r="H19" s="47">
        <v>3.8875000000000002</v>
      </c>
      <c r="I19" s="78">
        <f t="shared" si="2"/>
        <v>1.3615482812500002</v>
      </c>
    </row>
    <row r="20" spans="1:9" x14ac:dyDescent="0.3">
      <c r="A20" s="76">
        <v>3.5690067454227488</v>
      </c>
      <c r="B20" s="77">
        <v>6.9770000000000003</v>
      </c>
      <c r="C20" s="78">
        <f t="shared" si="0"/>
        <v>1.9548856300000002</v>
      </c>
      <c r="D20" s="76">
        <v>3.5690067454227488</v>
      </c>
      <c r="E20" s="77">
        <v>4.1449999999999996</v>
      </c>
      <c r="F20" s="78">
        <f t="shared" si="1"/>
        <v>1.1613875499999999</v>
      </c>
      <c r="G20" s="79">
        <v>3.5690067454227488</v>
      </c>
      <c r="H20" s="47">
        <v>5.4337499999999999</v>
      </c>
      <c r="I20" s="78">
        <f t="shared" si="2"/>
        <v>1.5224824125</v>
      </c>
    </row>
    <row r="21" spans="1:9" x14ac:dyDescent="0.3">
      <c r="A21" s="76">
        <v>4.2828080945072982</v>
      </c>
      <c r="B21" s="77">
        <v>10.2925</v>
      </c>
      <c r="C21" s="78">
        <f t="shared" si="0"/>
        <v>2.4032129791666672</v>
      </c>
      <c r="D21" s="76">
        <v>3.9259074199650237</v>
      </c>
      <c r="E21" s="77">
        <v>4.7074999999999996</v>
      </c>
      <c r="F21" s="78">
        <f t="shared" si="1"/>
        <v>1.1990858409090908</v>
      </c>
      <c r="G21" s="79">
        <v>4.2828080945072982</v>
      </c>
      <c r="H21" s="47">
        <v>6.7259999999999991</v>
      </c>
      <c r="I21" s="78">
        <f t="shared" si="2"/>
        <v>1.5704649499999999</v>
      </c>
    </row>
    <row r="22" spans="1:9" x14ac:dyDescent="0.3">
      <c r="A22" s="76">
        <v>4.996609443591848</v>
      </c>
      <c r="B22" s="77">
        <v>16.039750000000002</v>
      </c>
      <c r="C22" s="78">
        <f t="shared" si="0"/>
        <v>3.2101268232142863</v>
      </c>
      <c r="D22" s="76">
        <v>4.2828080945072982</v>
      </c>
      <c r="E22" s="77">
        <v>5.38</v>
      </c>
      <c r="F22" s="78">
        <f t="shared" si="1"/>
        <v>1.2561851666666668</v>
      </c>
      <c r="G22" s="79">
        <v>4.996609443591848</v>
      </c>
      <c r="H22" s="47">
        <v>8.1412499999999994</v>
      </c>
      <c r="I22" s="78">
        <f t="shared" si="2"/>
        <v>1.6293548839285714</v>
      </c>
    </row>
    <row r="23" spans="1:9" x14ac:dyDescent="0.3">
      <c r="A23" s="80">
        <v>5.7104107926763978</v>
      </c>
      <c r="B23" s="81">
        <v>25.249249999999996</v>
      </c>
      <c r="C23" s="82">
        <f t="shared" si="0"/>
        <v>4.4216170984374994</v>
      </c>
      <c r="D23" s="76">
        <v>4.6397087690495731</v>
      </c>
      <c r="E23" s="77">
        <v>6.1550000000000002</v>
      </c>
      <c r="F23" s="78">
        <f t="shared" si="1"/>
        <v>1.3265918846153848</v>
      </c>
      <c r="G23" s="79">
        <v>5.5064675500808127</v>
      </c>
      <c r="H23" s="47">
        <v>11.68</v>
      </c>
      <c r="I23" s="78">
        <f t="shared" si="2"/>
        <v>2.1211420740740738</v>
      </c>
    </row>
    <row r="24" spans="1:9" x14ac:dyDescent="0.3">
      <c r="D24" s="76">
        <v>5.0221023489162961</v>
      </c>
      <c r="E24" s="77">
        <v>7.3324999999999996</v>
      </c>
      <c r="F24" s="78">
        <f t="shared" si="1"/>
        <v>1.4600459111675128</v>
      </c>
      <c r="G24" s="79">
        <v>5.8633682246230867</v>
      </c>
      <c r="H24" s="47">
        <v>24.016249999999999</v>
      </c>
      <c r="I24" s="78">
        <f t="shared" si="2"/>
        <v>4.0959818793478266</v>
      </c>
    </row>
    <row r="25" spans="1:9" x14ac:dyDescent="0.3">
      <c r="D25" s="76">
        <v>5.3535101181341229</v>
      </c>
      <c r="E25" s="77">
        <v>8.5449999999999999</v>
      </c>
      <c r="F25" s="78">
        <f t="shared" si="1"/>
        <v>1.5961490333333335</v>
      </c>
      <c r="G25" s="79">
        <v>6.1182972778675691</v>
      </c>
      <c r="H25" s="47">
        <v>34.380000000000003</v>
      </c>
      <c r="I25" s="78">
        <f t="shared" si="2"/>
        <v>5.6192104500000006</v>
      </c>
    </row>
    <row r="26" spans="1:9" x14ac:dyDescent="0.3">
      <c r="D26" s="76">
        <v>5.7104107926763978</v>
      </c>
      <c r="E26" s="77">
        <v>10.095000000000001</v>
      </c>
      <c r="F26" s="78">
        <f t="shared" si="1"/>
        <v>1.7678237812500002</v>
      </c>
      <c r="G26" s="79">
        <v>6.3732263311120514</v>
      </c>
      <c r="H26" s="47">
        <v>41.0075</v>
      </c>
      <c r="I26" s="78">
        <f t="shared" si="2"/>
        <v>6.434339198</v>
      </c>
    </row>
    <row r="27" spans="1:9" x14ac:dyDescent="0.3">
      <c r="D27" s="76">
        <v>6.0673114672186728</v>
      </c>
      <c r="E27" s="77">
        <v>12.01</v>
      </c>
      <c r="F27" s="78">
        <f t="shared" si="1"/>
        <v>1.9794599411764706</v>
      </c>
      <c r="G27" s="83">
        <v>6.8830844376010152</v>
      </c>
      <c r="H27" s="84">
        <v>58.325000000000003</v>
      </c>
      <c r="I27" s="82">
        <f t="shared" si="2"/>
        <v>8.4736720185185188</v>
      </c>
    </row>
    <row r="28" spans="1:9" x14ac:dyDescent="0.3">
      <c r="D28" s="76">
        <v>6.7811128163032226</v>
      </c>
      <c r="E28" s="77">
        <v>16.547499999999999</v>
      </c>
      <c r="F28" s="78">
        <f t="shared" si="1"/>
        <v>2.4402336973684209</v>
      </c>
    </row>
    <row r="29" spans="1:9" x14ac:dyDescent="0.3">
      <c r="D29" s="76">
        <v>7.2909709227921864</v>
      </c>
      <c r="E29" s="77">
        <v>21.0825</v>
      </c>
      <c r="F29" s="78">
        <f t="shared" si="1"/>
        <v>2.8915901905594406</v>
      </c>
    </row>
    <row r="30" spans="1:9" x14ac:dyDescent="0.3">
      <c r="D30" s="80">
        <v>7.8008290292811511</v>
      </c>
      <c r="E30" s="81">
        <v>26.627500000000001</v>
      </c>
      <c r="F30" s="82">
        <f t="shared" si="1"/>
        <v>3.4134192532679739</v>
      </c>
    </row>
    <row r="32" spans="1:9" x14ac:dyDescent="0.3">
      <c r="A32" s="2" t="s">
        <v>533</v>
      </c>
      <c r="G32" s="2" t="s">
        <v>534</v>
      </c>
    </row>
    <row r="33" spans="1:9" x14ac:dyDescent="0.3">
      <c r="A33" s="2" t="s">
        <v>535</v>
      </c>
    </row>
    <row r="34" spans="1:9" x14ac:dyDescent="0.3">
      <c r="A34" s="2" t="s">
        <v>536</v>
      </c>
      <c r="B34" s="53">
        <v>1</v>
      </c>
      <c r="C34" s="53">
        <v>2</v>
      </c>
      <c r="D34" s="53">
        <v>3</v>
      </c>
    </row>
    <row r="35" spans="1:9" x14ac:dyDescent="0.3">
      <c r="A35" s="2" t="s">
        <v>537</v>
      </c>
      <c r="B35" s="53">
        <v>0.98629999999999995</v>
      </c>
      <c r="C35" s="53">
        <v>0.74239999999999995</v>
      </c>
      <c r="D35" s="53">
        <v>0.77159999999999995</v>
      </c>
      <c r="E35" s="2" t="s">
        <v>538</v>
      </c>
    </row>
    <row r="36" spans="1:9" ht="16.5" x14ac:dyDescent="0.3">
      <c r="A36" s="2" t="s">
        <v>516</v>
      </c>
      <c r="B36" s="53">
        <v>0.13669999999999999</v>
      </c>
      <c r="C36" s="53">
        <v>0.10100000000000001</v>
      </c>
      <c r="D36" s="53">
        <v>0.13500000000000001</v>
      </c>
      <c r="E36" s="2" t="s">
        <v>539</v>
      </c>
    </row>
    <row r="37" spans="1:9" ht="16.5" x14ac:dyDescent="0.3">
      <c r="A37" s="2" t="s">
        <v>540</v>
      </c>
      <c r="B37" s="53">
        <v>0.99560000000000004</v>
      </c>
      <c r="C37" s="53">
        <v>0.99919999999999998</v>
      </c>
      <c r="D37" s="53">
        <v>0.99629999999999996</v>
      </c>
    </row>
    <row r="38" spans="1:9" x14ac:dyDescent="0.3">
      <c r="A38" s="2" t="s">
        <v>541</v>
      </c>
      <c r="B38" s="48">
        <f>8*B35/B36</f>
        <v>57.7205559619605</v>
      </c>
      <c r="C38" s="48">
        <f>8*C35/C36</f>
        <v>58.803960396039599</v>
      </c>
      <c r="D38" s="48">
        <f>8*D35/D36</f>
        <v>45.724444444444437</v>
      </c>
      <c r="E38" s="2" t="s">
        <v>542</v>
      </c>
    </row>
    <row r="39" spans="1:9" x14ac:dyDescent="0.3">
      <c r="A39" s="2" t="s">
        <v>543</v>
      </c>
      <c r="B39" s="17">
        <f>B38/(B35+B36*B38)</f>
        <v>6.5024790701454931</v>
      </c>
      <c r="C39" s="17">
        <f>C38/(C35+C36*C38)</f>
        <v>8.8008800880088014</v>
      </c>
      <c r="D39" s="17">
        <f>D38/(D35+D36*D38)</f>
        <v>6.5843621399176948</v>
      </c>
      <c r="E39" s="2" t="s">
        <v>521</v>
      </c>
    </row>
    <row r="40" spans="1:9" x14ac:dyDescent="0.3">
      <c r="A40" s="2" t="s">
        <v>544</v>
      </c>
      <c r="B40" s="17">
        <f>0.9/B36</f>
        <v>6.5837600585223122</v>
      </c>
      <c r="C40" s="17">
        <f>0.9/C36</f>
        <v>8.9108910891089099</v>
      </c>
      <c r="D40" s="17">
        <f>0.9/D36</f>
        <v>6.6666666666666661</v>
      </c>
      <c r="E40" s="2" t="s">
        <v>521</v>
      </c>
    </row>
    <row r="41" spans="1:9" x14ac:dyDescent="0.3">
      <c r="A41" s="2" t="s">
        <v>545</v>
      </c>
      <c r="B41" s="17">
        <f>(B39+B40)/2</f>
        <v>6.5431195643339031</v>
      </c>
      <c r="C41" s="17">
        <f>(C39+C40)/2</f>
        <v>8.8558855885588557</v>
      </c>
      <c r="D41" s="17">
        <f>(D39+D40)/2</f>
        <v>6.6255144032921809</v>
      </c>
      <c r="E41" s="2" t="s">
        <v>521</v>
      </c>
    </row>
    <row r="42" spans="1:9" x14ac:dyDescent="0.3">
      <c r="B42" s="17"/>
      <c r="C42" s="17"/>
      <c r="D42" s="17"/>
    </row>
    <row r="43" spans="1:9" ht="30" customHeight="1" x14ac:dyDescent="0.3">
      <c r="A43" s="197" t="s">
        <v>546</v>
      </c>
      <c r="B43" s="197"/>
      <c r="C43" s="197"/>
      <c r="D43" s="197"/>
      <c r="E43" s="197"/>
      <c r="F43" s="197"/>
      <c r="G43" s="197"/>
      <c r="H43" s="197"/>
      <c r="I43" s="197"/>
    </row>
    <row r="44" spans="1:9" ht="30.75" customHeight="1" x14ac:dyDescent="0.3">
      <c r="A44" s="197" t="s">
        <v>547</v>
      </c>
      <c r="B44" s="197"/>
      <c r="C44" s="197"/>
      <c r="D44" s="197"/>
      <c r="E44" s="197"/>
      <c r="F44" s="197"/>
      <c r="G44" s="197"/>
      <c r="H44" s="197"/>
      <c r="I44" s="197"/>
    </row>
    <row r="45" spans="1:9" x14ac:dyDescent="0.3">
      <c r="A45" s="2" t="s">
        <v>548</v>
      </c>
    </row>
    <row r="79" spans="1:9" ht="76.5" customHeight="1" x14ac:dyDescent="0.3">
      <c r="A79" s="205" t="s">
        <v>590</v>
      </c>
      <c r="B79" s="205"/>
      <c r="C79" s="205"/>
      <c r="D79" s="205"/>
      <c r="E79" s="205"/>
      <c r="F79" s="205"/>
      <c r="G79" s="205"/>
      <c r="H79" s="205"/>
      <c r="I79" s="205"/>
    </row>
    <row r="81" spans="1:9" x14ac:dyDescent="0.3">
      <c r="H81" s="2" t="s">
        <v>589</v>
      </c>
    </row>
    <row r="83" spans="1:9" x14ac:dyDescent="0.3">
      <c r="A83" s="2" t="s">
        <v>280</v>
      </c>
      <c r="B83" s="2" t="s">
        <v>516</v>
      </c>
      <c r="C83" s="2">
        <f>G5</f>
        <v>3</v>
      </c>
    </row>
    <row r="84" spans="1:9" x14ac:dyDescent="0.3">
      <c r="B84" s="28" t="s">
        <v>591</v>
      </c>
      <c r="C84" s="4">
        <v>1.2</v>
      </c>
    </row>
    <row r="85" spans="1:9" x14ac:dyDescent="0.3">
      <c r="B85" s="28" t="s">
        <v>592</v>
      </c>
      <c r="C85" s="4">
        <v>1.05</v>
      </c>
    </row>
    <row r="86" spans="1:9" x14ac:dyDescent="0.3">
      <c r="A86" s="2" t="s">
        <v>593</v>
      </c>
    </row>
    <row r="87" spans="1:9" x14ac:dyDescent="0.3">
      <c r="A87" s="2" t="s">
        <v>594</v>
      </c>
      <c r="G87" s="2" t="s">
        <v>550</v>
      </c>
      <c r="H87" s="15">
        <f>B41</f>
        <v>6.5431195643339031</v>
      </c>
      <c r="I87" s="2" t="s">
        <v>521</v>
      </c>
    </row>
    <row r="88" spans="1:9" x14ac:dyDescent="0.3">
      <c r="A88" s="2" t="s">
        <v>595</v>
      </c>
      <c r="G88" s="2" t="s">
        <v>553</v>
      </c>
      <c r="H88" s="15">
        <f>C41</f>
        <v>8.8558855885588557</v>
      </c>
      <c r="I88" s="2" t="s">
        <v>521</v>
      </c>
    </row>
    <row r="89" spans="1:9" x14ac:dyDescent="0.3">
      <c r="A89" s="2" t="s">
        <v>596</v>
      </c>
      <c r="G89" s="2" t="s">
        <v>554</v>
      </c>
      <c r="H89" s="15">
        <f>D41</f>
        <v>6.6255144032921809</v>
      </c>
      <c r="I89" s="2" t="s">
        <v>521</v>
      </c>
    </row>
    <row r="90" spans="1:9" x14ac:dyDescent="0.3">
      <c r="A90" s="2" t="s">
        <v>597</v>
      </c>
      <c r="G90" s="2" t="s">
        <v>549</v>
      </c>
      <c r="H90" s="15">
        <f>AVERAGE(H87:H89)</f>
        <v>7.3415065187283135</v>
      </c>
      <c r="I90" s="2" t="s">
        <v>521</v>
      </c>
    </row>
    <row r="91" spans="1:9" x14ac:dyDescent="0.3">
      <c r="A91" s="2" t="s">
        <v>551</v>
      </c>
      <c r="G91" s="2" t="s">
        <v>552</v>
      </c>
      <c r="H91" s="15">
        <f>MIN(H87:H89)</f>
        <v>6.5431195643339031</v>
      </c>
      <c r="I91" s="2" t="s">
        <v>521</v>
      </c>
    </row>
    <row r="92" spans="1:9" x14ac:dyDescent="0.3">
      <c r="G92" s="4" t="s">
        <v>555</v>
      </c>
      <c r="H92" s="15">
        <f>H90/C84</f>
        <v>6.1179220989402614</v>
      </c>
      <c r="I92" s="2" t="s">
        <v>521</v>
      </c>
    </row>
    <row r="93" spans="1:9" x14ac:dyDescent="0.3">
      <c r="G93" s="4" t="s">
        <v>556</v>
      </c>
      <c r="H93" s="15">
        <f>H91/C85</f>
        <v>6.2315424422227643</v>
      </c>
    </row>
    <row r="94" spans="1:9" x14ac:dyDescent="0.3">
      <c r="A94" s="2" t="s">
        <v>557</v>
      </c>
      <c r="G94" s="2" t="s">
        <v>558</v>
      </c>
      <c r="H94" s="15">
        <f>MIN(H92:H93)</f>
        <v>6.1179220989402614</v>
      </c>
      <c r="I94" s="2" t="s">
        <v>521</v>
      </c>
    </row>
    <row r="96" spans="1:9" x14ac:dyDescent="0.3">
      <c r="A96" s="1" t="s">
        <v>598</v>
      </c>
      <c r="G96" s="2" t="s">
        <v>475</v>
      </c>
    </row>
    <row r="97" spans="1:9" x14ac:dyDescent="0.3">
      <c r="A97" s="2" t="s">
        <v>559</v>
      </c>
      <c r="D97" s="2" t="s">
        <v>560</v>
      </c>
    </row>
    <row r="98" spans="1:9" x14ac:dyDescent="0.3">
      <c r="A98" s="3" t="s">
        <v>561</v>
      </c>
      <c r="B98" s="2">
        <v>1.3</v>
      </c>
      <c r="C98" s="2" t="s">
        <v>241</v>
      </c>
    </row>
    <row r="99" spans="1:9" x14ac:dyDescent="0.3">
      <c r="A99" s="3" t="s">
        <v>562</v>
      </c>
      <c r="B99" s="2">
        <v>1.5</v>
      </c>
      <c r="C99" s="2" t="s">
        <v>241</v>
      </c>
    </row>
    <row r="100" spans="1:9" x14ac:dyDescent="0.3">
      <c r="A100" s="2" t="s">
        <v>218</v>
      </c>
      <c r="B100" s="15">
        <f>B98*G8+B99*G9</f>
        <v>3.806</v>
      </c>
      <c r="C100" s="2" t="s">
        <v>521</v>
      </c>
    </row>
    <row r="101" spans="1:9" x14ac:dyDescent="0.3">
      <c r="A101" s="2" t="s">
        <v>563</v>
      </c>
      <c r="D101" s="2" t="s">
        <v>564</v>
      </c>
    </row>
    <row r="102" spans="1:9" x14ac:dyDescent="0.3">
      <c r="A102" s="3" t="s">
        <v>565</v>
      </c>
      <c r="B102" s="2">
        <v>1.25</v>
      </c>
      <c r="C102" s="2" t="s">
        <v>567</v>
      </c>
    </row>
    <row r="103" spans="1:9" x14ac:dyDescent="0.3">
      <c r="A103" s="2" t="s">
        <v>566</v>
      </c>
      <c r="B103" s="15">
        <f>H94/B102</f>
        <v>4.8943376791522093</v>
      </c>
      <c r="C103" s="2" t="s">
        <v>521</v>
      </c>
    </row>
    <row r="104" spans="1:9" x14ac:dyDescent="0.3">
      <c r="A104" s="2" t="s">
        <v>237</v>
      </c>
      <c r="C104" s="5">
        <f>B100</f>
        <v>3.806</v>
      </c>
      <c r="D104" s="53" t="str">
        <f>IF(C104&gt;E104,"&gt;","&lt;")</f>
        <v>&lt;</v>
      </c>
      <c r="E104" s="5">
        <f>B103</f>
        <v>4.8943376791522093</v>
      </c>
      <c r="G104" s="2" t="str">
        <f>IF(D104="&gt;","verifica non soddisfatta","verifica soddisfatta")</f>
        <v>verifica soddisfatta</v>
      </c>
    </row>
    <row r="106" spans="1:9" x14ac:dyDescent="0.3">
      <c r="A106" s="1" t="s">
        <v>264</v>
      </c>
    </row>
    <row r="107" spans="1:9" ht="30" customHeight="1" x14ac:dyDescent="0.3">
      <c r="A107" s="198" t="s">
        <v>600</v>
      </c>
      <c r="B107" s="198"/>
      <c r="C107" s="198"/>
      <c r="D107" s="198"/>
      <c r="E107" s="198"/>
      <c r="F107" s="198"/>
      <c r="G107" s="198"/>
      <c r="H107" s="198"/>
      <c r="I107" s="198"/>
    </row>
    <row r="108" spans="1:9" x14ac:dyDescent="0.3">
      <c r="A108" s="2" t="s">
        <v>568</v>
      </c>
    </row>
    <row r="109" spans="1:9" x14ac:dyDescent="0.3">
      <c r="A109" s="2" t="s">
        <v>517</v>
      </c>
      <c r="F109" s="2" t="s">
        <v>518</v>
      </c>
      <c r="G109" s="2">
        <v>16</v>
      </c>
      <c r="H109" s="2" t="s">
        <v>6</v>
      </c>
    </row>
    <row r="110" spans="1:9" x14ac:dyDescent="0.3">
      <c r="A110" s="2" t="s">
        <v>519</v>
      </c>
      <c r="F110" s="2" t="s">
        <v>99</v>
      </c>
      <c r="G110" s="2">
        <v>0.6</v>
      </c>
      <c r="H110" s="2" t="s">
        <v>6</v>
      </c>
    </row>
    <row r="111" spans="1:9" x14ac:dyDescent="0.3">
      <c r="A111" s="2" t="s">
        <v>569</v>
      </c>
      <c r="F111" s="2" t="s">
        <v>160</v>
      </c>
      <c r="G111" s="2">
        <v>300</v>
      </c>
      <c r="H111" s="2" t="s">
        <v>161</v>
      </c>
    </row>
    <row r="112" spans="1:9" x14ac:dyDescent="0.3">
      <c r="A112" s="2" t="s">
        <v>570</v>
      </c>
      <c r="F112" s="2" t="s">
        <v>163</v>
      </c>
      <c r="G112" s="2">
        <v>100</v>
      </c>
      <c r="H112" s="2" t="s">
        <v>161</v>
      </c>
    </row>
    <row r="113" spans="1:9" ht="30" customHeight="1" x14ac:dyDescent="0.3">
      <c r="A113" s="197" t="s">
        <v>571</v>
      </c>
      <c r="B113" s="197"/>
      <c r="C113" s="197"/>
      <c r="D113" s="197"/>
      <c r="E113" s="197"/>
      <c r="F113" s="197"/>
      <c r="G113" s="197"/>
      <c r="H113" s="197"/>
      <c r="I113" s="197"/>
    </row>
    <row r="114" spans="1:9" ht="15" customHeight="1" x14ac:dyDescent="0.3"/>
    <row r="115" spans="1:9" x14ac:dyDescent="0.3">
      <c r="A115" s="208" t="s">
        <v>572</v>
      </c>
      <c r="B115" s="63" t="s">
        <v>573</v>
      </c>
      <c r="C115" s="64" t="s">
        <v>574</v>
      </c>
      <c r="D115" s="65" t="s">
        <v>575</v>
      </c>
    </row>
    <row r="116" spans="1:9" x14ac:dyDescent="0.3">
      <c r="A116" s="209"/>
      <c r="B116" s="210" t="s">
        <v>576</v>
      </c>
      <c r="C116" s="211"/>
      <c r="D116" s="212"/>
    </row>
    <row r="117" spans="1:9" x14ac:dyDescent="0.3">
      <c r="A117" s="86">
        <v>1.8</v>
      </c>
      <c r="B117" s="87">
        <v>45</v>
      </c>
      <c r="C117" s="88">
        <v>59</v>
      </c>
      <c r="D117" s="89">
        <v>62</v>
      </c>
    </row>
    <row r="118" spans="1:9" x14ac:dyDescent="0.3">
      <c r="A118" s="86">
        <v>3.6</v>
      </c>
      <c r="B118" s="87">
        <v>56</v>
      </c>
      <c r="C118" s="88">
        <v>55</v>
      </c>
      <c r="D118" s="89">
        <v>52</v>
      </c>
    </row>
    <row r="119" spans="1:9" x14ac:dyDescent="0.3">
      <c r="A119" s="86">
        <v>5.4</v>
      </c>
      <c r="B119" s="87">
        <v>51</v>
      </c>
      <c r="C119" s="88">
        <v>53</v>
      </c>
      <c r="D119" s="89">
        <v>60</v>
      </c>
    </row>
    <row r="120" spans="1:9" x14ac:dyDescent="0.3">
      <c r="A120" s="86">
        <v>7.2</v>
      </c>
      <c r="B120" s="87">
        <v>70</v>
      </c>
      <c r="C120" s="88">
        <v>48</v>
      </c>
      <c r="D120" s="89">
        <v>57</v>
      </c>
    </row>
    <row r="121" spans="1:9" x14ac:dyDescent="0.3">
      <c r="A121" s="86">
        <v>9</v>
      </c>
      <c r="B121" s="87">
        <v>59</v>
      </c>
      <c r="C121" s="88">
        <v>40</v>
      </c>
      <c r="D121" s="89">
        <v>62</v>
      </c>
    </row>
    <row r="122" spans="1:9" x14ac:dyDescent="0.3">
      <c r="A122" s="86">
        <v>10.8</v>
      </c>
      <c r="B122" s="87">
        <v>62</v>
      </c>
      <c r="C122" s="88">
        <v>38</v>
      </c>
      <c r="D122" s="89">
        <v>51</v>
      </c>
    </row>
    <row r="123" spans="1:9" x14ac:dyDescent="0.3">
      <c r="A123" s="86">
        <v>12.6</v>
      </c>
      <c r="B123" s="87">
        <v>70</v>
      </c>
      <c r="C123" s="88">
        <v>47</v>
      </c>
      <c r="D123" s="89">
        <v>44</v>
      </c>
    </row>
    <row r="124" spans="1:9" x14ac:dyDescent="0.3">
      <c r="A124" s="86">
        <v>14.4</v>
      </c>
      <c r="B124" s="87">
        <v>31</v>
      </c>
      <c r="C124" s="88">
        <v>46</v>
      </c>
      <c r="D124" s="89">
        <v>46</v>
      </c>
    </row>
    <row r="125" spans="1:9" x14ac:dyDescent="0.3">
      <c r="A125" s="86">
        <v>16.2</v>
      </c>
      <c r="B125" s="87">
        <v>58</v>
      </c>
      <c r="C125" s="88">
        <v>46</v>
      </c>
      <c r="D125" s="89">
        <v>36</v>
      </c>
    </row>
    <row r="126" spans="1:9" x14ac:dyDescent="0.3">
      <c r="A126" s="66">
        <v>18</v>
      </c>
      <c r="B126" s="90">
        <v>33</v>
      </c>
      <c r="C126" s="91">
        <v>30</v>
      </c>
      <c r="D126" s="92">
        <v>42</v>
      </c>
    </row>
    <row r="128" spans="1:9" x14ac:dyDescent="0.3">
      <c r="A128" s="95" t="s">
        <v>583</v>
      </c>
      <c r="B128" s="95"/>
      <c r="C128" s="102"/>
      <c r="D128" s="85"/>
    </row>
    <row r="129" spans="1:9" ht="16.5" x14ac:dyDescent="0.3">
      <c r="A129" s="2" t="s">
        <v>622</v>
      </c>
      <c r="B129" s="95"/>
      <c r="C129" s="102"/>
      <c r="D129" s="85"/>
    </row>
    <row r="130" spans="1:9" x14ac:dyDescent="0.3">
      <c r="A130" s="95" t="s">
        <v>584</v>
      </c>
      <c r="B130" s="95"/>
    </row>
    <row r="131" spans="1:9" x14ac:dyDescent="0.3">
      <c r="A131" s="2" t="s">
        <v>577</v>
      </c>
      <c r="B131" s="2">
        <v>9</v>
      </c>
    </row>
    <row r="132" spans="1:9" x14ac:dyDescent="0.3">
      <c r="A132" s="2" t="s">
        <v>602</v>
      </c>
      <c r="B132" s="2">
        <v>0.6</v>
      </c>
    </row>
    <row r="133" spans="1:9" ht="16.5" x14ac:dyDescent="0.3">
      <c r="A133" s="97" t="s">
        <v>621</v>
      </c>
      <c r="B133" s="101">
        <f>PI()*G110^2/4*9</f>
        <v>2.5446900494077327</v>
      </c>
      <c r="C133" s="2" t="s">
        <v>601</v>
      </c>
    </row>
    <row r="134" spans="1:9" ht="16.5" x14ac:dyDescent="0.3">
      <c r="A134" s="97" t="s">
        <v>585</v>
      </c>
      <c r="B134" s="101">
        <f>PI()*G110*G109*B132</f>
        <v>18.095573684677209</v>
      </c>
      <c r="C134" s="2" t="s">
        <v>601</v>
      </c>
    </row>
    <row r="135" spans="1:9" x14ac:dyDescent="0.3">
      <c r="A135" s="2" t="s">
        <v>603</v>
      </c>
      <c r="B135" s="2" t="s">
        <v>605</v>
      </c>
      <c r="G135" s="2" t="s">
        <v>607</v>
      </c>
    </row>
    <row r="136" spans="1:9" x14ac:dyDescent="0.3">
      <c r="A136" s="2" t="s">
        <v>604</v>
      </c>
      <c r="B136" s="2" t="s">
        <v>606</v>
      </c>
      <c r="G136" s="2" t="s">
        <v>608</v>
      </c>
    </row>
    <row r="137" spans="1:9" x14ac:dyDescent="0.3">
      <c r="A137" s="2" t="s">
        <v>609</v>
      </c>
      <c r="B137" s="2">
        <f>G109-4*G110</f>
        <v>13.6</v>
      </c>
      <c r="C137" s="2" t="s">
        <v>6</v>
      </c>
    </row>
    <row r="138" spans="1:9" x14ac:dyDescent="0.3">
      <c r="A138" s="2" t="s">
        <v>610</v>
      </c>
      <c r="B138" s="2">
        <f>G109+G110</f>
        <v>16.600000000000001</v>
      </c>
      <c r="C138" s="2" t="s">
        <v>6</v>
      </c>
    </row>
    <row r="139" spans="1:9" x14ac:dyDescent="0.3">
      <c r="A139" s="49"/>
      <c r="B139" s="93" t="s">
        <v>573</v>
      </c>
      <c r="C139" s="93" t="s">
        <v>574</v>
      </c>
      <c r="D139" s="93" t="s">
        <v>575</v>
      </c>
      <c r="E139" s="49"/>
    </row>
    <row r="140" spans="1:9" x14ac:dyDescent="0.3">
      <c r="A140" s="49"/>
      <c r="B140" s="214" t="s">
        <v>576</v>
      </c>
      <c r="C140" s="214"/>
      <c r="D140" s="214"/>
      <c r="E140" s="49"/>
    </row>
    <row r="141" spans="1:9" x14ac:dyDescent="0.3">
      <c r="A141" s="106" t="s">
        <v>581</v>
      </c>
      <c r="B141" s="110">
        <f>AVERAGE(B124:B125)</f>
        <v>44.5</v>
      </c>
      <c r="C141" s="108">
        <f>AVERAGE(C124:C125)</f>
        <v>46</v>
      </c>
      <c r="D141" s="109">
        <f>AVERAGE(D124:D125)</f>
        <v>41</v>
      </c>
      <c r="E141" s="49"/>
    </row>
    <row r="142" spans="1:9" x14ac:dyDescent="0.3">
      <c r="A142" s="107" t="s">
        <v>582</v>
      </c>
      <c r="B142" s="90">
        <f>AVERAGE(B117:B124)</f>
        <v>55.5</v>
      </c>
      <c r="C142" s="91">
        <f>AVERAGE(C117:C124)</f>
        <v>48.25</v>
      </c>
      <c r="D142" s="92">
        <f>AVERAGE(D117:D124)</f>
        <v>54.25</v>
      </c>
    </row>
    <row r="144" spans="1:9" ht="45.75" customHeight="1" x14ac:dyDescent="0.3">
      <c r="A144" s="200" t="s">
        <v>636</v>
      </c>
      <c r="B144" s="200"/>
      <c r="C144" s="200"/>
      <c r="D144" s="200"/>
      <c r="E144" s="200"/>
      <c r="F144" s="200"/>
      <c r="G144" s="200"/>
      <c r="H144" s="200"/>
      <c r="I144" s="200"/>
    </row>
    <row r="145" spans="1:9" x14ac:dyDescent="0.3">
      <c r="A145" s="95"/>
      <c r="B145" s="85"/>
      <c r="C145" s="85"/>
      <c r="D145" s="85"/>
    </row>
    <row r="146" spans="1:9" x14ac:dyDescent="0.3">
      <c r="A146" s="95"/>
      <c r="B146" s="85"/>
      <c r="C146" s="85"/>
      <c r="D146" s="85"/>
      <c r="G146" s="2" t="s">
        <v>611</v>
      </c>
    </row>
    <row r="147" spans="1:9" x14ac:dyDescent="0.3">
      <c r="A147" s="95" t="s">
        <v>612</v>
      </c>
      <c r="B147" s="85"/>
      <c r="C147" s="85"/>
      <c r="D147" s="85"/>
    </row>
    <row r="148" spans="1:9" x14ac:dyDescent="0.3">
      <c r="A148" s="95" t="s">
        <v>613</v>
      </c>
      <c r="B148" s="103">
        <v>3</v>
      </c>
      <c r="C148" s="85"/>
      <c r="D148" s="85"/>
    </row>
    <row r="149" spans="1:9" x14ac:dyDescent="0.3">
      <c r="A149" s="95" t="s">
        <v>614</v>
      </c>
      <c r="B149" s="104">
        <v>1.6</v>
      </c>
      <c r="C149" s="85"/>
    </row>
    <row r="150" spans="1:9" x14ac:dyDescent="0.3">
      <c r="A150" s="95" t="s">
        <v>615</v>
      </c>
      <c r="B150" s="104">
        <v>1.48</v>
      </c>
      <c r="C150" s="85"/>
    </row>
    <row r="151" spans="1:9" ht="30.75" customHeight="1" x14ac:dyDescent="0.3">
      <c r="A151" s="213" t="s">
        <v>637</v>
      </c>
      <c r="B151" s="213"/>
      <c r="C151" s="213"/>
      <c r="D151" s="213"/>
      <c r="E151" s="213"/>
      <c r="F151" s="213"/>
      <c r="G151" s="213"/>
      <c r="H151" s="213"/>
      <c r="I151" s="213"/>
    </row>
    <row r="152" spans="1:9" x14ac:dyDescent="0.3">
      <c r="A152" s="96" t="s">
        <v>616</v>
      </c>
      <c r="B152" s="88"/>
      <c r="C152" s="88"/>
      <c r="D152" s="88"/>
    </row>
    <row r="153" spans="1:9" x14ac:dyDescent="0.3">
      <c r="A153" s="96" t="s">
        <v>617</v>
      </c>
      <c r="B153" s="88"/>
      <c r="C153" s="88"/>
      <c r="D153" s="105" t="s">
        <v>619</v>
      </c>
      <c r="E153" s="2">
        <v>1.35</v>
      </c>
    </row>
    <row r="154" spans="1:9" x14ac:dyDescent="0.3">
      <c r="A154" s="96" t="s">
        <v>618</v>
      </c>
      <c r="B154" s="88"/>
      <c r="C154" s="88"/>
      <c r="D154" s="105" t="s">
        <v>620</v>
      </c>
      <c r="E154" s="2">
        <v>1.1499999999999999</v>
      </c>
    </row>
    <row r="155" spans="1:9" x14ac:dyDescent="0.3">
      <c r="A155" s="112" t="s">
        <v>581</v>
      </c>
      <c r="D155" s="50" t="s">
        <v>573</v>
      </c>
      <c r="E155" s="50" t="s">
        <v>574</v>
      </c>
      <c r="F155" s="50" t="s">
        <v>575</v>
      </c>
    </row>
    <row r="156" spans="1:9" x14ac:dyDescent="0.3">
      <c r="A156" s="49" t="s">
        <v>627</v>
      </c>
      <c r="C156" s="56" t="s">
        <v>623</v>
      </c>
      <c r="D156" s="32">
        <f>$B133*B141</f>
        <v>113.23870719864411</v>
      </c>
      <c r="E156" s="32">
        <f>$B133*C141</f>
        <v>117.05574227275571</v>
      </c>
      <c r="F156" s="32">
        <f>$B133*D141</f>
        <v>104.33229202571704</v>
      </c>
    </row>
    <row r="157" spans="1:9" x14ac:dyDescent="0.3">
      <c r="A157" s="49" t="s">
        <v>624</v>
      </c>
      <c r="C157" s="56" t="s">
        <v>623</v>
      </c>
      <c r="D157" s="206">
        <f>AVERAGE(D156:F156)</f>
        <v>111.54224716570563</v>
      </c>
      <c r="E157" s="206"/>
      <c r="F157" s="206"/>
    </row>
    <row r="158" spans="1:9" x14ac:dyDescent="0.3">
      <c r="A158" s="49" t="s">
        <v>625</v>
      </c>
      <c r="C158" s="56" t="s">
        <v>623</v>
      </c>
      <c r="D158" s="206">
        <f>MIN(D156:F156)</f>
        <v>104.33229202571704</v>
      </c>
      <c r="E158" s="206"/>
      <c r="F158" s="206"/>
    </row>
    <row r="159" spans="1:9" x14ac:dyDescent="0.3">
      <c r="A159" s="49" t="s">
        <v>628</v>
      </c>
      <c r="C159" s="56" t="s">
        <v>623</v>
      </c>
      <c r="D159" s="206">
        <f>D157/B149</f>
        <v>69.713904478566022</v>
      </c>
      <c r="E159" s="206"/>
      <c r="F159" s="206"/>
    </row>
    <row r="160" spans="1:9" x14ac:dyDescent="0.3">
      <c r="A160" s="49" t="s">
        <v>629</v>
      </c>
      <c r="C160" s="56" t="s">
        <v>623</v>
      </c>
      <c r="D160" s="206">
        <f>D158/B150</f>
        <v>70.494791909268272</v>
      </c>
      <c r="E160" s="206"/>
      <c r="F160" s="206"/>
    </row>
    <row r="161" spans="1:9" x14ac:dyDescent="0.3">
      <c r="A161" s="2" t="s">
        <v>630</v>
      </c>
      <c r="C161" s="56" t="s">
        <v>623</v>
      </c>
      <c r="D161" s="206">
        <f>MIN(D159:D160)</f>
        <v>69.713904478566022</v>
      </c>
      <c r="E161" s="206"/>
      <c r="F161" s="206"/>
    </row>
    <row r="162" spans="1:9" x14ac:dyDescent="0.3">
      <c r="A162" s="2" t="s">
        <v>631</v>
      </c>
      <c r="C162" s="56" t="s">
        <v>623</v>
      </c>
      <c r="D162" s="206">
        <f>D161/E153</f>
        <v>51.639929243382234</v>
      </c>
      <c r="E162" s="206"/>
      <c r="F162" s="206"/>
    </row>
    <row r="163" spans="1:9" x14ac:dyDescent="0.3">
      <c r="A163" s="112" t="s">
        <v>632</v>
      </c>
      <c r="D163" s="50" t="s">
        <v>573</v>
      </c>
      <c r="E163" s="50" t="s">
        <v>574</v>
      </c>
      <c r="F163" s="50" t="s">
        <v>575</v>
      </c>
    </row>
    <row r="164" spans="1:9" x14ac:dyDescent="0.3">
      <c r="A164" s="49" t="s">
        <v>626</v>
      </c>
      <c r="C164" s="56" t="s">
        <v>623</v>
      </c>
      <c r="D164" s="88">
        <f>$B134*B142</f>
        <v>1004.3043394995851</v>
      </c>
      <c r="E164" s="88">
        <f>$B134*C142</f>
        <v>873.11143028567528</v>
      </c>
      <c r="F164" s="88">
        <f>$B134*D142</f>
        <v>981.6848723937386</v>
      </c>
    </row>
    <row r="165" spans="1:9" x14ac:dyDescent="0.3">
      <c r="A165" s="49" t="s">
        <v>624</v>
      </c>
      <c r="C165" s="56" t="s">
        <v>623</v>
      </c>
      <c r="D165" s="206">
        <f>AVERAGE(D164:F164)</f>
        <v>953.03354739299959</v>
      </c>
      <c r="E165" s="206"/>
      <c r="F165" s="206"/>
    </row>
    <row r="166" spans="1:9" x14ac:dyDescent="0.3">
      <c r="A166" s="49" t="s">
        <v>625</v>
      </c>
      <c r="C166" s="56" t="s">
        <v>623</v>
      </c>
      <c r="D166" s="206">
        <f>MIN(D164:F164)</f>
        <v>873.11143028567528</v>
      </c>
      <c r="E166" s="206"/>
      <c r="F166" s="206"/>
    </row>
    <row r="167" spans="1:9" x14ac:dyDescent="0.3">
      <c r="A167" s="49" t="s">
        <v>628</v>
      </c>
      <c r="C167" s="56" t="s">
        <v>623</v>
      </c>
      <c r="D167" s="206">
        <f>D165/E154</f>
        <v>828.72482381999976</v>
      </c>
      <c r="E167" s="206"/>
      <c r="F167" s="206"/>
    </row>
    <row r="168" spans="1:9" x14ac:dyDescent="0.3">
      <c r="A168" s="49" t="s">
        <v>629</v>
      </c>
      <c r="C168" s="56" t="s">
        <v>623</v>
      </c>
      <c r="D168" s="206">
        <f>D166/B150</f>
        <v>589.94015559842921</v>
      </c>
      <c r="E168" s="206"/>
      <c r="F168" s="206"/>
    </row>
    <row r="169" spans="1:9" x14ac:dyDescent="0.3">
      <c r="A169" s="2" t="s">
        <v>633</v>
      </c>
      <c r="C169" s="56" t="s">
        <v>623</v>
      </c>
      <c r="D169" s="206">
        <f>MIN(D167:D168)</f>
        <v>589.94015559842921</v>
      </c>
      <c r="E169" s="206"/>
      <c r="F169" s="206"/>
    </row>
    <row r="170" spans="1:9" x14ac:dyDescent="0.3">
      <c r="A170" s="2" t="s">
        <v>634</v>
      </c>
      <c r="C170" s="56" t="s">
        <v>623</v>
      </c>
      <c r="D170" s="206">
        <f>D169/E154</f>
        <v>512.99143965080805</v>
      </c>
      <c r="E170" s="206"/>
      <c r="F170" s="206"/>
    </row>
    <row r="171" spans="1:9" x14ac:dyDescent="0.3">
      <c r="A171" s="1" t="s">
        <v>588</v>
      </c>
    </row>
    <row r="172" spans="1:9" ht="15" customHeight="1" x14ac:dyDescent="0.3">
      <c r="A172" s="2" t="s">
        <v>635</v>
      </c>
      <c r="C172" s="56" t="s">
        <v>623</v>
      </c>
      <c r="D172" s="206">
        <f>D162+D170</f>
        <v>564.63136889419025</v>
      </c>
      <c r="E172" s="207"/>
      <c r="F172" s="207"/>
    </row>
    <row r="173" spans="1:9" x14ac:dyDescent="0.3">
      <c r="A173" s="1" t="s">
        <v>598</v>
      </c>
      <c r="B173" s="95"/>
      <c r="C173" s="95"/>
      <c r="D173" s="95"/>
      <c r="E173" s="95"/>
      <c r="F173" s="95"/>
      <c r="G173" s="2" t="s">
        <v>475</v>
      </c>
      <c r="H173" s="95"/>
      <c r="I173" s="95"/>
    </row>
    <row r="174" spans="1:9" x14ac:dyDescent="0.3">
      <c r="A174" s="2" t="s">
        <v>559</v>
      </c>
      <c r="D174" s="2" t="s">
        <v>560</v>
      </c>
      <c r="I174" s="95"/>
    </row>
    <row r="175" spans="1:9" x14ac:dyDescent="0.3">
      <c r="A175" s="3" t="s">
        <v>561</v>
      </c>
      <c r="B175" s="2">
        <v>1.3</v>
      </c>
      <c r="C175" s="2" t="s">
        <v>241</v>
      </c>
      <c r="I175" s="95"/>
    </row>
    <row r="176" spans="1:9" x14ac:dyDescent="0.3">
      <c r="A176" s="3" t="s">
        <v>562</v>
      </c>
      <c r="B176" s="2">
        <v>1.5</v>
      </c>
      <c r="C176" s="2" t="s">
        <v>241</v>
      </c>
      <c r="I176" s="95"/>
    </row>
    <row r="177" spans="1:9" x14ac:dyDescent="0.3">
      <c r="A177" s="2" t="s">
        <v>218</v>
      </c>
      <c r="B177" s="12">
        <f>B175*G111+B176*G112</f>
        <v>540</v>
      </c>
      <c r="C177" s="2" t="s">
        <v>161</v>
      </c>
      <c r="I177" s="95"/>
    </row>
    <row r="178" spans="1:9" x14ac:dyDescent="0.3">
      <c r="A178" s="2" t="s">
        <v>319</v>
      </c>
      <c r="B178" s="12">
        <f>D172</f>
        <v>564.63136889419025</v>
      </c>
      <c r="C178" s="2" t="s">
        <v>161</v>
      </c>
      <c r="D178" s="2" t="str">
        <f>IF(B177&lt;B178,"verifica soddisfatta","verifica non soddisfatta")</f>
        <v>verifica soddisfatta</v>
      </c>
      <c r="I178" s="95"/>
    </row>
    <row r="179" spans="1:9" x14ac:dyDescent="0.3">
      <c r="C179" s="5"/>
      <c r="D179" s="56"/>
      <c r="E179" s="5"/>
      <c r="I179" s="95"/>
    </row>
    <row r="180" spans="1:9" x14ac:dyDescent="0.3">
      <c r="C180" s="5"/>
      <c r="D180" s="155"/>
      <c r="E180" s="5"/>
      <c r="I180" s="95"/>
    </row>
    <row r="181" spans="1:9" x14ac:dyDescent="0.3">
      <c r="C181" s="5"/>
      <c r="D181" s="155"/>
      <c r="E181" s="5"/>
      <c r="I181" s="95"/>
    </row>
    <row r="182" spans="1:9" x14ac:dyDescent="0.3">
      <c r="C182" s="5"/>
      <c r="D182" s="155"/>
      <c r="E182" s="5"/>
      <c r="I182" s="95"/>
    </row>
    <row r="183" spans="1:9" x14ac:dyDescent="0.3">
      <c r="C183" s="5"/>
      <c r="D183" s="155"/>
      <c r="E183" s="5"/>
      <c r="I183" s="95"/>
    </row>
    <row r="184" spans="1:9" x14ac:dyDescent="0.3">
      <c r="C184" s="5"/>
      <c r="D184" s="155"/>
      <c r="E184" s="5"/>
      <c r="I184" s="95"/>
    </row>
    <row r="185" spans="1:9" x14ac:dyDescent="0.3">
      <c r="C185" s="5"/>
      <c r="D185" s="155"/>
      <c r="E185" s="5"/>
      <c r="I185" s="95"/>
    </row>
    <row r="186" spans="1:9" x14ac:dyDescent="0.3">
      <c r="C186" s="5"/>
      <c r="D186" s="155"/>
      <c r="E186" s="5"/>
      <c r="I186" s="95"/>
    </row>
    <row r="187" spans="1:9" x14ac:dyDescent="0.3">
      <c r="C187" s="5"/>
      <c r="D187" s="155"/>
      <c r="E187" s="5"/>
      <c r="I187" s="95"/>
    </row>
    <row r="188" spans="1:9" x14ac:dyDescent="0.3">
      <c r="C188" s="5"/>
      <c r="D188" s="155"/>
      <c r="E188" s="5"/>
      <c r="I188" s="95"/>
    </row>
    <row r="189" spans="1:9" x14ac:dyDescent="0.3">
      <c r="A189" s="95"/>
      <c r="B189" s="95"/>
      <c r="C189" s="95"/>
      <c r="D189" s="95"/>
      <c r="E189" s="95"/>
      <c r="F189" s="95"/>
      <c r="G189" s="95"/>
      <c r="H189" s="95"/>
      <c r="I189" s="95"/>
    </row>
    <row r="190" spans="1:9" x14ac:dyDescent="0.3">
      <c r="A190" s="94" t="s">
        <v>657</v>
      </c>
    </row>
    <row r="191" spans="1:9" x14ac:dyDescent="0.3">
      <c r="A191" s="2" t="s">
        <v>658</v>
      </c>
    </row>
    <row r="193" spans="6:8" x14ac:dyDescent="0.3">
      <c r="F193" s="1" t="s">
        <v>648</v>
      </c>
    </row>
    <row r="194" spans="6:8" x14ac:dyDescent="0.3">
      <c r="F194" s="2" t="s">
        <v>99</v>
      </c>
      <c r="G194" s="2">
        <v>0.3</v>
      </c>
      <c r="H194" s="2" t="s">
        <v>6</v>
      </c>
    </row>
    <row r="195" spans="6:8" x14ac:dyDescent="0.3">
      <c r="F195" s="2" t="s">
        <v>659</v>
      </c>
      <c r="G195" s="2">
        <v>5</v>
      </c>
      <c r="H195" s="2" t="s">
        <v>6</v>
      </c>
    </row>
    <row r="196" spans="6:8" x14ac:dyDescent="0.3">
      <c r="F196" s="2" t="s">
        <v>660</v>
      </c>
      <c r="G196" s="2">
        <v>11</v>
      </c>
      <c r="H196" s="2" t="s">
        <v>6</v>
      </c>
    </row>
    <row r="197" spans="6:8" x14ac:dyDescent="0.3">
      <c r="F197" s="2" t="s">
        <v>160</v>
      </c>
      <c r="G197" s="2">
        <v>250</v>
      </c>
      <c r="H197" s="2" t="s">
        <v>161</v>
      </c>
    </row>
    <row r="198" spans="6:8" x14ac:dyDescent="0.3">
      <c r="F198" s="2" t="s">
        <v>34</v>
      </c>
      <c r="G198" s="2">
        <v>50</v>
      </c>
      <c r="H198" s="2" t="s">
        <v>21</v>
      </c>
    </row>
    <row r="199" spans="6:8" x14ac:dyDescent="0.3">
      <c r="F199" s="2" t="s">
        <v>661</v>
      </c>
    </row>
    <row r="200" spans="6:8" ht="16.5" x14ac:dyDescent="0.3">
      <c r="F200" s="3" t="s">
        <v>662</v>
      </c>
      <c r="G200" s="2">
        <v>18</v>
      </c>
      <c r="H200" s="2" t="s">
        <v>15</v>
      </c>
    </row>
    <row r="201" spans="6:8" x14ac:dyDescent="0.3">
      <c r="F201" s="2" t="s">
        <v>663</v>
      </c>
      <c r="G201" s="2">
        <v>0</v>
      </c>
      <c r="H201" s="2" t="s">
        <v>21</v>
      </c>
    </row>
    <row r="202" spans="6:8" x14ac:dyDescent="0.3">
      <c r="F202" s="3" t="s">
        <v>664</v>
      </c>
      <c r="G202" s="2">
        <v>20</v>
      </c>
      <c r="H202" s="2" t="s">
        <v>180</v>
      </c>
    </row>
    <row r="203" spans="6:8" x14ac:dyDescent="0.3">
      <c r="F203" s="2" t="s">
        <v>665</v>
      </c>
    </row>
    <row r="204" spans="6:8" ht="16.5" x14ac:dyDescent="0.3">
      <c r="F204" s="3" t="s">
        <v>666</v>
      </c>
      <c r="G204" s="2">
        <v>20</v>
      </c>
      <c r="H204" s="2" t="s">
        <v>15</v>
      </c>
    </row>
    <row r="205" spans="6:8" x14ac:dyDescent="0.3">
      <c r="F205" s="2" t="s">
        <v>667</v>
      </c>
      <c r="G205" s="2">
        <v>10</v>
      </c>
      <c r="H205" s="2" t="s">
        <v>21</v>
      </c>
    </row>
    <row r="206" spans="6:8" x14ac:dyDescent="0.3">
      <c r="F206" s="3" t="s">
        <v>668</v>
      </c>
      <c r="G206" s="2">
        <v>25</v>
      </c>
      <c r="H206" s="2" t="s">
        <v>180</v>
      </c>
    </row>
    <row r="207" spans="6:8" x14ac:dyDescent="0.3">
      <c r="F207" s="2" t="s">
        <v>669</v>
      </c>
      <c r="G207" s="2">
        <v>4</v>
      </c>
    </row>
    <row r="208" spans="6:8" ht="16.5" x14ac:dyDescent="0.3">
      <c r="F208" s="3" t="s">
        <v>670</v>
      </c>
      <c r="G208" s="2">
        <v>10</v>
      </c>
      <c r="H208" s="2" t="s">
        <v>15</v>
      </c>
    </row>
    <row r="210" spans="1:9" ht="46.5" customHeight="1" x14ac:dyDescent="0.3">
      <c r="A210" s="197" t="s">
        <v>710</v>
      </c>
      <c r="B210" s="197"/>
      <c r="C210" s="197"/>
      <c r="D210" s="197"/>
      <c r="E210" s="197"/>
      <c r="F210" s="197"/>
      <c r="G210" s="197"/>
      <c r="H210" s="197"/>
      <c r="I210" s="197"/>
    </row>
    <row r="211" spans="1:9" ht="29.25" customHeight="1" x14ac:dyDescent="0.3">
      <c r="A211" s="197" t="s">
        <v>671</v>
      </c>
      <c r="B211" s="197"/>
      <c r="C211" s="197"/>
      <c r="D211" s="197"/>
      <c r="E211" s="197"/>
      <c r="F211" s="197"/>
      <c r="G211" s="197"/>
      <c r="H211" s="197"/>
      <c r="I211" s="197"/>
    </row>
    <row r="212" spans="1:9" x14ac:dyDescent="0.3">
      <c r="A212" s="113" t="s">
        <v>672</v>
      </c>
    </row>
    <row r="213" spans="1:9" x14ac:dyDescent="0.3">
      <c r="A213" s="3" t="s">
        <v>673</v>
      </c>
    </row>
    <row r="214" spans="1:9" x14ac:dyDescent="0.3">
      <c r="A214" s="3" t="s">
        <v>9</v>
      </c>
      <c r="B214" s="2">
        <v>0.25</v>
      </c>
    </row>
    <row r="215" spans="1:9" x14ac:dyDescent="0.3">
      <c r="A215" s="3" t="s">
        <v>674</v>
      </c>
      <c r="D215" s="2">
        <f>G198+(G200-G208)*G195/2</f>
        <v>70</v>
      </c>
      <c r="E215" s="2" t="s">
        <v>21</v>
      </c>
    </row>
    <row r="216" spans="1:9" x14ac:dyDescent="0.3">
      <c r="A216" s="3" t="s">
        <v>675</v>
      </c>
      <c r="C216" s="2">
        <f>B214*D215</f>
        <v>17.5</v>
      </c>
      <c r="D216" s="2" t="s">
        <v>21</v>
      </c>
    </row>
    <row r="217" spans="1:9" x14ac:dyDescent="0.3">
      <c r="A217" s="2" t="s">
        <v>676</v>
      </c>
      <c r="D217" s="2" t="s">
        <v>677</v>
      </c>
      <c r="F217" s="5">
        <f>PI()*G194*G195*C216</f>
        <v>82.466807156732074</v>
      </c>
      <c r="G217" s="2" t="s">
        <v>161</v>
      </c>
    </row>
    <row r="218" spans="1:9" ht="16.5" x14ac:dyDescent="0.3">
      <c r="A218" s="2" t="s">
        <v>678</v>
      </c>
      <c r="C218" s="2" t="s">
        <v>679</v>
      </c>
      <c r="F218" s="5">
        <f>25*(G195+G196)*PI()*G194^2/4</f>
        <v>28.274333882308138</v>
      </c>
      <c r="G218" s="2" t="s">
        <v>161</v>
      </c>
    </row>
    <row r="219" spans="1:9" ht="31.5" customHeight="1" x14ac:dyDescent="0.3">
      <c r="A219" s="197" t="s">
        <v>680</v>
      </c>
      <c r="B219" s="197"/>
      <c r="C219" s="197"/>
      <c r="D219" s="197"/>
      <c r="E219" s="197"/>
      <c r="F219" s="197"/>
      <c r="G219" s="197"/>
      <c r="H219" s="197"/>
      <c r="I219" s="197"/>
    </row>
    <row r="220" spans="1:9" ht="16.5" x14ac:dyDescent="0.3">
      <c r="A220" s="3" t="s">
        <v>681</v>
      </c>
      <c r="D220" s="3"/>
    </row>
    <row r="221" spans="1:9" x14ac:dyDescent="0.3">
      <c r="A221" s="3" t="s">
        <v>682</v>
      </c>
      <c r="E221" s="2">
        <f>G198+(G200-G208)*G195+(G204-G208)*G196/2</f>
        <v>145</v>
      </c>
      <c r="F221" s="2" t="s">
        <v>21</v>
      </c>
    </row>
    <row r="222" spans="1:9" ht="16.5" x14ac:dyDescent="0.3">
      <c r="A222" s="3" t="s">
        <v>683</v>
      </c>
      <c r="C222" s="2">
        <f>0.3*G207^0.5*E221</f>
        <v>87</v>
      </c>
      <c r="D222" s="2" t="s">
        <v>21</v>
      </c>
    </row>
    <row r="223" spans="1:9" x14ac:dyDescent="0.3">
      <c r="A223" s="2" t="s">
        <v>684</v>
      </c>
    </row>
    <row r="224" spans="1:9" x14ac:dyDescent="0.3">
      <c r="A224" s="2" t="s">
        <v>685</v>
      </c>
      <c r="C224" s="12">
        <f>PI()*G194*G196*C222</f>
        <v>901.9512508456296</v>
      </c>
      <c r="D224" s="2" t="s">
        <v>161</v>
      </c>
    </row>
    <row r="225" spans="1:9" x14ac:dyDescent="0.3">
      <c r="A225" s="2" t="s">
        <v>686</v>
      </c>
    </row>
    <row r="226" spans="1:9" x14ac:dyDescent="0.3">
      <c r="A226" s="2" t="s">
        <v>687</v>
      </c>
    </row>
    <row r="227" spans="1:9" x14ac:dyDescent="0.3">
      <c r="A227" s="3" t="s">
        <v>688</v>
      </c>
      <c r="E227" s="2">
        <f>G198+(G200-G208)*G195+(G204-G208)*G196</f>
        <v>200</v>
      </c>
      <c r="F227" s="2" t="s">
        <v>21</v>
      </c>
    </row>
    <row r="228" spans="1:9" ht="16.5" x14ac:dyDescent="0.3">
      <c r="A228" s="2" t="s">
        <v>689</v>
      </c>
      <c r="C228" s="14">
        <f>10^(0.075*G206-0.95)</f>
        <v>8.4139514164519547</v>
      </c>
    </row>
    <row r="229" spans="1:9" x14ac:dyDescent="0.3">
      <c r="A229" s="2" t="s">
        <v>690</v>
      </c>
      <c r="C229" s="12">
        <f>E227*C228</f>
        <v>1682.790283290391</v>
      </c>
      <c r="D229" s="2" t="s">
        <v>21</v>
      </c>
    </row>
    <row r="230" spans="1:9" x14ac:dyDescent="0.3">
      <c r="A230" s="2" t="s">
        <v>691</v>
      </c>
    </row>
    <row r="231" spans="1:9" ht="16.5" x14ac:dyDescent="0.3">
      <c r="A231" s="2" t="s">
        <v>692</v>
      </c>
      <c r="C231" s="12">
        <f>PI()*G194^2/4*C229</f>
        <v>118.94943580914104</v>
      </c>
      <c r="D231" s="2" t="s">
        <v>161</v>
      </c>
    </row>
    <row r="232" spans="1:9" x14ac:dyDescent="0.3">
      <c r="A232" s="2" t="s">
        <v>693</v>
      </c>
    </row>
    <row r="233" spans="1:9" x14ac:dyDescent="0.3">
      <c r="A233" s="2" t="s">
        <v>694</v>
      </c>
      <c r="C233" s="12">
        <f>C224+C231</f>
        <v>1020.9006866547707</v>
      </c>
      <c r="D233" s="2" t="s">
        <v>161</v>
      </c>
      <c r="I233" s="49"/>
    </row>
    <row r="234" spans="1:9" x14ac:dyDescent="0.3">
      <c r="A234" s="2" t="s">
        <v>695</v>
      </c>
      <c r="C234" s="12"/>
      <c r="G234" s="2" t="s">
        <v>696</v>
      </c>
      <c r="H234" s="56">
        <v>1</v>
      </c>
      <c r="I234" s="49"/>
    </row>
    <row r="235" spans="1:9" x14ac:dyDescent="0.3">
      <c r="A235" s="112" t="s">
        <v>581</v>
      </c>
      <c r="B235" s="49"/>
      <c r="C235" s="111"/>
      <c r="D235" s="49"/>
      <c r="E235" s="49"/>
      <c r="F235" s="49"/>
      <c r="G235" s="49"/>
      <c r="H235" s="49"/>
      <c r="I235" s="49"/>
    </row>
    <row r="236" spans="1:9" x14ac:dyDescent="0.3">
      <c r="A236" s="114" t="s">
        <v>697</v>
      </c>
      <c r="B236" s="49"/>
      <c r="C236" s="88">
        <f>C231</f>
        <v>118.94943580914104</v>
      </c>
      <c r="D236" s="49" t="s">
        <v>161</v>
      </c>
      <c r="E236" s="49"/>
      <c r="F236" s="49"/>
      <c r="G236" s="49"/>
      <c r="H236" s="49"/>
      <c r="I236" s="49"/>
    </row>
    <row r="237" spans="1:9" x14ac:dyDescent="0.3">
      <c r="A237" s="115" t="s">
        <v>698</v>
      </c>
      <c r="B237" s="49"/>
      <c r="C237" s="50">
        <v>1.7</v>
      </c>
      <c r="D237" s="111"/>
      <c r="F237" s="49" t="s">
        <v>699</v>
      </c>
      <c r="G237" s="49"/>
      <c r="H237" s="49"/>
      <c r="I237" s="49"/>
    </row>
    <row r="238" spans="1:9" ht="17.25" customHeight="1" x14ac:dyDescent="0.3">
      <c r="A238" s="216" t="s">
        <v>700</v>
      </c>
      <c r="B238" s="216"/>
      <c r="C238" s="88">
        <f>C236/C237</f>
        <v>69.970256358318252</v>
      </c>
      <c r="D238" s="49" t="s">
        <v>161</v>
      </c>
      <c r="E238" s="49"/>
      <c r="F238" s="49"/>
      <c r="G238" s="49"/>
      <c r="H238" s="49"/>
      <c r="I238" s="49"/>
    </row>
    <row r="239" spans="1:9" x14ac:dyDescent="0.3">
      <c r="A239" s="117" t="s">
        <v>586</v>
      </c>
      <c r="B239" s="114"/>
      <c r="C239" s="119">
        <v>1.35</v>
      </c>
      <c r="D239" s="49" t="s">
        <v>711</v>
      </c>
      <c r="E239" s="49"/>
      <c r="F239" s="49"/>
      <c r="I239" s="49"/>
    </row>
    <row r="240" spans="1:9" ht="18.75" customHeight="1" x14ac:dyDescent="0.3">
      <c r="A240" s="217" t="s">
        <v>702</v>
      </c>
      <c r="B240" s="217"/>
      <c r="C240" s="88">
        <f>C238/C239</f>
        <v>51.829819524680182</v>
      </c>
      <c r="D240" s="105" t="s">
        <v>161</v>
      </c>
      <c r="F240" s="49"/>
      <c r="G240" s="49"/>
      <c r="H240" s="49"/>
      <c r="I240" s="49"/>
    </row>
    <row r="241" spans="1:9" x14ac:dyDescent="0.3">
      <c r="A241" s="112" t="s">
        <v>582</v>
      </c>
      <c r="B241" s="49"/>
      <c r="C241" s="111"/>
      <c r="D241" s="49"/>
      <c r="E241" s="49"/>
      <c r="F241" s="49"/>
      <c r="G241" s="49"/>
      <c r="H241" s="49"/>
      <c r="I241" s="49"/>
    </row>
    <row r="242" spans="1:9" x14ac:dyDescent="0.3">
      <c r="A242" s="114" t="s">
        <v>697</v>
      </c>
      <c r="B242" s="49"/>
      <c r="C242" s="88">
        <f>C224</f>
        <v>901.9512508456296</v>
      </c>
      <c r="D242" s="49" t="s">
        <v>161</v>
      </c>
      <c r="E242" s="49"/>
      <c r="F242" s="49"/>
      <c r="G242" s="49"/>
      <c r="H242" s="49"/>
      <c r="I242" s="49"/>
    </row>
    <row r="243" spans="1:9" x14ac:dyDescent="0.3">
      <c r="A243" s="115" t="s">
        <v>698</v>
      </c>
      <c r="B243" s="49"/>
      <c r="C243" s="50">
        <v>1.7</v>
      </c>
      <c r="D243" s="111"/>
      <c r="F243" s="49" t="s">
        <v>699</v>
      </c>
      <c r="G243" s="49"/>
      <c r="H243" s="49"/>
      <c r="I243" s="49"/>
    </row>
    <row r="244" spans="1:9" ht="14.25" customHeight="1" x14ac:dyDescent="0.3">
      <c r="A244" s="217" t="s">
        <v>703</v>
      </c>
      <c r="B244" s="217"/>
      <c r="C244" s="88">
        <f>C242/C243</f>
        <v>530.55955932095856</v>
      </c>
      <c r="D244" s="49" t="s">
        <v>161</v>
      </c>
      <c r="E244" s="49"/>
      <c r="F244" s="49"/>
      <c r="G244" s="49"/>
      <c r="H244" s="49"/>
      <c r="I244" s="49"/>
    </row>
    <row r="245" spans="1:9" x14ac:dyDescent="0.3">
      <c r="A245" s="117" t="s">
        <v>587</v>
      </c>
      <c r="B245" s="114"/>
      <c r="C245" s="119">
        <v>1.1499999999999999</v>
      </c>
      <c r="D245" s="118"/>
      <c r="F245" s="49" t="s">
        <v>701</v>
      </c>
      <c r="G245" s="49"/>
      <c r="H245" s="49"/>
      <c r="I245" s="49"/>
    </row>
    <row r="246" spans="1:9" ht="18.75" customHeight="1" x14ac:dyDescent="0.3">
      <c r="A246" s="217" t="s">
        <v>704</v>
      </c>
      <c r="B246" s="217"/>
      <c r="C246" s="88">
        <f>C244/C245</f>
        <v>461.35613853996398</v>
      </c>
      <c r="D246" s="49" t="s">
        <v>161</v>
      </c>
      <c r="F246" s="49"/>
      <c r="G246" s="49"/>
      <c r="H246" s="49"/>
      <c r="I246" s="49"/>
    </row>
    <row r="247" spans="1:9" x14ac:dyDescent="0.3">
      <c r="A247" s="112" t="s">
        <v>588</v>
      </c>
      <c r="B247" s="49"/>
      <c r="C247" s="120"/>
      <c r="D247" s="116"/>
      <c r="F247" s="49"/>
      <c r="G247" s="49"/>
      <c r="H247" s="49"/>
      <c r="I247" s="49"/>
    </row>
    <row r="248" spans="1:9" x14ac:dyDescent="0.3">
      <c r="A248" s="49" t="s">
        <v>705</v>
      </c>
      <c r="B248" s="49"/>
      <c r="C248" s="88">
        <f>C240+C246</f>
        <v>513.18595806464418</v>
      </c>
      <c r="D248" s="49" t="s">
        <v>161</v>
      </c>
      <c r="F248" s="49"/>
      <c r="G248" s="49"/>
      <c r="H248" s="49"/>
      <c r="I248" s="49"/>
    </row>
    <row r="249" spans="1:9" x14ac:dyDescent="0.3">
      <c r="A249" s="1" t="s">
        <v>598</v>
      </c>
      <c r="B249" s="95"/>
      <c r="C249" s="95"/>
      <c r="D249" s="95"/>
      <c r="E249" s="95"/>
      <c r="F249" s="95"/>
      <c r="G249" s="2" t="s">
        <v>475</v>
      </c>
      <c r="H249" s="95"/>
      <c r="I249" s="95"/>
    </row>
    <row r="250" spans="1:9" x14ac:dyDescent="0.3">
      <c r="A250" s="2" t="s">
        <v>706</v>
      </c>
      <c r="C250" s="2" t="s">
        <v>707</v>
      </c>
      <c r="F250" s="12">
        <f>D251*(G197+F218+F217)</f>
        <v>468.96348335075237</v>
      </c>
      <c r="G250" s="12" t="s">
        <v>161</v>
      </c>
    </row>
    <row r="251" spans="1:9" x14ac:dyDescent="0.3">
      <c r="C251" s="3" t="s">
        <v>638</v>
      </c>
      <c r="D251" s="4">
        <v>1.3</v>
      </c>
      <c r="F251" s="2" t="s">
        <v>708</v>
      </c>
    </row>
    <row r="252" spans="1:9" x14ac:dyDescent="0.3">
      <c r="A252" s="2" t="s">
        <v>709</v>
      </c>
      <c r="C252" s="2" t="s">
        <v>319</v>
      </c>
      <c r="D252" s="12">
        <f>C248</f>
        <v>513.18595806464418</v>
      </c>
      <c r="E252" s="2" t="s">
        <v>161</v>
      </c>
    </row>
    <row r="253" spans="1:9" x14ac:dyDescent="0.3">
      <c r="C253" s="2" t="s">
        <v>635</v>
      </c>
      <c r="D253" s="28" t="str">
        <f>IF(D252&gt;F250,"&gt;","&lt;")</f>
        <v>&gt;</v>
      </c>
      <c r="E253" s="2" t="s">
        <v>785</v>
      </c>
      <c r="F253" s="12" t="str">
        <f>IF(F250&lt;D252,"verifica soddisfatta","verifica non soddisfatta")</f>
        <v>verifica soddisfatta</v>
      </c>
    </row>
    <row r="254" spans="1:9" x14ac:dyDescent="0.3">
      <c r="D254" s="28"/>
      <c r="F254" s="12"/>
    </row>
    <row r="255" spans="1:9" x14ac:dyDescent="0.3">
      <c r="D255" s="28"/>
      <c r="F255" s="12"/>
    </row>
    <row r="256" spans="1:9" x14ac:dyDescent="0.3">
      <c r="D256" s="28"/>
      <c r="F256" s="12"/>
    </row>
    <row r="257" spans="4:6" x14ac:dyDescent="0.3">
      <c r="D257" s="28"/>
      <c r="F257" s="12"/>
    </row>
    <row r="258" spans="4:6" x14ac:dyDescent="0.3">
      <c r="D258" s="28"/>
      <c r="F258" s="12"/>
    </row>
    <row r="259" spans="4:6" x14ac:dyDescent="0.3">
      <c r="D259" s="28"/>
      <c r="F259" s="12"/>
    </row>
    <row r="260" spans="4:6" x14ac:dyDescent="0.3">
      <c r="D260" s="28"/>
      <c r="F260" s="12"/>
    </row>
    <row r="261" spans="4:6" x14ac:dyDescent="0.3">
      <c r="D261" s="28"/>
      <c r="F261" s="12"/>
    </row>
    <row r="262" spans="4:6" x14ac:dyDescent="0.3">
      <c r="D262" s="28"/>
      <c r="F262" s="12"/>
    </row>
    <row r="263" spans="4:6" x14ac:dyDescent="0.3">
      <c r="D263" s="28"/>
      <c r="F263" s="12"/>
    </row>
    <row r="264" spans="4:6" x14ac:dyDescent="0.3">
      <c r="D264" s="28"/>
      <c r="F264" s="12"/>
    </row>
    <row r="265" spans="4:6" x14ac:dyDescent="0.3">
      <c r="D265" s="28"/>
      <c r="F265" s="12"/>
    </row>
    <row r="266" spans="4:6" x14ac:dyDescent="0.3">
      <c r="D266" s="28"/>
      <c r="F266" s="12"/>
    </row>
    <row r="267" spans="4:6" x14ac:dyDescent="0.3">
      <c r="D267" s="28"/>
      <c r="F267" s="12"/>
    </row>
    <row r="268" spans="4:6" x14ac:dyDescent="0.3">
      <c r="D268" s="28"/>
      <c r="F268" s="12"/>
    </row>
    <row r="269" spans="4:6" x14ac:dyDescent="0.3">
      <c r="D269" s="28"/>
      <c r="F269" s="12"/>
    </row>
    <row r="270" spans="4:6" x14ac:dyDescent="0.3">
      <c r="D270" s="28"/>
      <c r="F270" s="12"/>
    </row>
    <row r="271" spans="4:6" x14ac:dyDescent="0.3">
      <c r="D271" s="28"/>
      <c r="F271" s="12"/>
    </row>
    <row r="272" spans="4:6" x14ac:dyDescent="0.3">
      <c r="D272" s="28"/>
      <c r="F272" s="12"/>
    </row>
    <row r="273" spans="1:9" x14ac:dyDescent="0.3">
      <c r="D273" s="28"/>
      <c r="F273" s="12"/>
    </row>
    <row r="274" spans="1:9" x14ac:dyDescent="0.3">
      <c r="D274" s="28"/>
      <c r="F274" s="12"/>
    </row>
    <row r="275" spans="1:9" x14ac:dyDescent="0.3">
      <c r="D275" s="28"/>
      <c r="F275" s="12"/>
    </row>
    <row r="276" spans="1:9" x14ac:dyDescent="0.3">
      <c r="D276" s="28"/>
      <c r="F276" s="12"/>
    </row>
    <row r="277" spans="1:9" x14ac:dyDescent="0.3">
      <c r="D277" s="28"/>
      <c r="F277" s="12"/>
    </row>
    <row r="278" spans="1:9" x14ac:dyDescent="0.3">
      <c r="D278" s="28"/>
      <c r="F278" s="12"/>
    </row>
    <row r="279" spans="1:9" x14ac:dyDescent="0.3">
      <c r="D279" s="28"/>
      <c r="F279" s="12"/>
    </row>
    <row r="280" spans="1:9" x14ac:dyDescent="0.3">
      <c r="D280" s="28"/>
      <c r="F280" s="12"/>
    </row>
    <row r="281" spans="1:9" x14ac:dyDescent="0.3">
      <c r="D281" s="28"/>
      <c r="F281" s="12"/>
    </row>
    <row r="282" spans="1:9" x14ac:dyDescent="0.3">
      <c r="D282" s="28"/>
      <c r="F282" s="12"/>
    </row>
    <row r="283" spans="1:9" x14ac:dyDescent="0.3">
      <c r="D283" s="28"/>
      <c r="F283" s="12"/>
    </row>
    <row r="284" spans="1:9" x14ac:dyDescent="0.3">
      <c r="A284" s="94" t="s">
        <v>395</v>
      </c>
      <c r="B284" s="95"/>
      <c r="C284" s="95"/>
      <c r="D284" s="95"/>
      <c r="E284" s="95"/>
      <c r="F284" s="95"/>
      <c r="G284" s="95"/>
      <c r="H284" s="95"/>
      <c r="I284" s="95"/>
    </row>
    <row r="285" spans="1:9" ht="30" customHeight="1" x14ac:dyDescent="0.3">
      <c r="A285" s="200" t="s">
        <v>776</v>
      </c>
      <c r="B285" s="200"/>
      <c r="C285" s="200"/>
      <c r="D285" s="200"/>
      <c r="E285" s="200"/>
      <c r="F285" s="200"/>
      <c r="G285" s="200"/>
      <c r="H285" s="200"/>
      <c r="I285" s="200"/>
    </row>
    <row r="286" spans="1:9" ht="29.25" customHeight="1" x14ac:dyDescent="0.3">
      <c r="A286" s="200" t="s">
        <v>712</v>
      </c>
      <c r="B286" s="200"/>
      <c r="C286" s="200"/>
      <c r="D286" s="200"/>
      <c r="E286" s="200"/>
      <c r="F286" s="200"/>
      <c r="G286" s="200"/>
      <c r="H286" s="200"/>
      <c r="I286" s="200"/>
    </row>
    <row r="287" spans="1:9" x14ac:dyDescent="0.3">
      <c r="A287" s="95" t="s">
        <v>713</v>
      </c>
      <c r="B287" s="95"/>
      <c r="E287" s="95" t="s">
        <v>99</v>
      </c>
      <c r="F287" s="95">
        <v>0.4</v>
      </c>
      <c r="G287" s="95" t="s">
        <v>6</v>
      </c>
      <c r="H287" s="95"/>
      <c r="I287" s="95"/>
    </row>
    <row r="288" spans="1:9" x14ac:dyDescent="0.3">
      <c r="A288" s="95" t="s">
        <v>517</v>
      </c>
      <c r="B288" s="95"/>
      <c r="E288" s="95" t="s">
        <v>518</v>
      </c>
      <c r="F288" s="95">
        <v>15</v>
      </c>
      <c r="G288" s="95" t="s">
        <v>6</v>
      </c>
      <c r="H288" s="95"/>
      <c r="I288" s="95"/>
    </row>
    <row r="289" spans="1:9" x14ac:dyDescent="0.3">
      <c r="A289" s="2" t="s">
        <v>714</v>
      </c>
      <c r="B289" s="95"/>
      <c r="C289" s="95"/>
      <c r="E289" s="95" t="s">
        <v>715</v>
      </c>
      <c r="F289" s="95">
        <v>25</v>
      </c>
      <c r="G289" s="95" t="s">
        <v>542</v>
      </c>
      <c r="H289" s="95"/>
      <c r="I289" s="95"/>
    </row>
    <row r="290" spans="1:9" x14ac:dyDescent="0.3">
      <c r="A290" s="2" t="s">
        <v>716</v>
      </c>
      <c r="B290" s="95"/>
      <c r="C290" s="95"/>
      <c r="E290" s="95" t="s">
        <v>516</v>
      </c>
      <c r="F290" s="95">
        <v>2</v>
      </c>
      <c r="G290" s="95"/>
      <c r="H290" s="95"/>
      <c r="I290" s="95"/>
    </row>
    <row r="291" spans="1:9" x14ac:dyDescent="0.3">
      <c r="A291" s="95" t="s">
        <v>717</v>
      </c>
      <c r="B291" s="95"/>
      <c r="C291" s="95"/>
      <c r="E291" s="95" t="s">
        <v>579</v>
      </c>
      <c r="F291" s="95">
        <v>20</v>
      </c>
      <c r="G291" s="95" t="s">
        <v>521</v>
      </c>
      <c r="H291" s="95"/>
      <c r="I291" s="95"/>
    </row>
    <row r="292" spans="1:9" x14ac:dyDescent="0.3">
      <c r="A292" s="95" t="s">
        <v>718</v>
      </c>
      <c r="B292" s="95"/>
      <c r="C292" s="95"/>
      <c r="E292" s="95" t="s">
        <v>580</v>
      </c>
      <c r="F292" s="95">
        <v>5</v>
      </c>
      <c r="G292" s="95" t="s">
        <v>521</v>
      </c>
      <c r="H292" s="95"/>
      <c r="I292" s="95"/>
    </row>
    <row r="293" spans="1:9" x14ac:dyDescent="0.3">
      <c r="B293" s="95"/>
      <c r="C293" s="95"/>
      <c r="D293" s="95"/>
      <c r="E293" s="95"/>
      <c r="F293" s="95"/>
      <c r="G293" s="95"/>
      <c r="H293" s="95"/>
      <c r="I293" s="95"/>
    </row>
    <row r="294" spans="1:9" x14ac:dyDescent="0.3">
      <c r="A294" s="95" t="s">
        <v>719</v>
      </c>
      <c r="B294" s="95"/>
      <c r="C294" s="95"/>
      <c r="D294" s="95"/>
      <c r="E294" s="95"/>
      <c r="F294" s="95"/>
      <c r="G294" s="95"/>
      <c r="H294" s="95"/>
      <c r="I294" s="95"/>
    </row>
    <row r="295" spans="1:9" x14ac:dyDescent="0.3">
      <c r="A295" s="134"/>
      <c r="B295" s="135" t="s">
        <v>720</v>
      </c>
      <c r="C295" s="135" t="s">
        <v>721</v>
      </c>
      <c r="D295" s="95"/>
      <c r="E295" s="95"/>
      <c r="F295" s="95"/>
      <c r="G295" s="95"/>
      <c r="H295" s="95"/>
      <c r="I295" s="95"/>
    </row>
    <row r="296" spans="1:9" x14ac:dyDescent="0.3">
      <c r="A296" s="122" t="s">
        <v>722</v>
      </c>
      <c r="B296" s="122" t="s">
        <v>723</v>
      </c>
      <c r="C296" s="122" t="s">
        <v>723</v>
      </c>
      <c r="D296" s="95"/>
      <c r="E296" s="95"/>
      <c r="F296" s="95"/>
      <c r="G296" s="95"/>
      <c r="H296" s="95"/>
      <c r="I296" s="95"/>
    </row>
    <row r="297" spans="1:9" ht="15.75" thickBot="1" x14ac:dyDescent="0.35">
      <c r="A297" s="136" t="s">
        <v>724</v>
      </c>
      <c r="B297" s="136" t="s">
        <v>725</v>
      </c>
      <c r="C297" s="136" t="s">
        <v>725</v>
      </c>
      <c r="D297" s="95"/>
      <c r="E297" s="95"/>
      <c r="F297" s="95"/>
      <c r="G297" s="95"/>
      <c r="H297" s="95"/>
      <c r="I297" s="95"/>
    </row>
    <row r="298" spans="1:9" ht="15.75" thickTop="1" x14ac:dyDescent="0.3">
      <c r="A298" s="121">
        <v>0</v>
      </c>
      <c r="B298" s="121">
        <v>0</v>
      </c>
      <c r="C298" s="121">
        <v>0</v>
      </c>
      <c r="D298" s="95"/>
      <c r="E298" s="95"/>
      <c r="F298" s="95"/>
      <c r="G298" s="95"/>
      <c r="H298" s="95"/>
      <c r="I298" s="95"/>
    </row>
    <row r="299" spans="1:9" x14ac:dyDescent="0.3">
      <c r="A299" s="121">
        <v>0.5</v>
      </c>
      <c r="B299" s="121">
        <v>2.1</v>
      </c>
      <c r="C299" s="121">
        <v>1.2</v>
      </c>
      <c r="D299" s="95"/>
      <c r="E299" s="95"/>
      <c r="F299" s="95"/>
      <c r="G299" s="95"/>
      <c r="H299" s="95"/>
      <c r="I299" s="95"/>
    </row>
    <row r="300" spans="1:9" x14ac:dyDescent="0.3">
      <c r="A300" s="121">
        <v>1</v>
      </c>
      <c r="B300" s="121">
        <v>3.6</v>
      </c>
      <c r="C300" s="121">
        <v>2.1</v>
      </c>
      <c r="D300" s="95"/>
      <c r="E300" s="95"/>
      <c r="F300" s="95"/>
      <c r="G300" s="95"/>
      <c r="H300" s="95"/>
      <c r="I300" s="95"/>
    </row>
    <row r="301" spans="1:9" x14ac:dyDescent="0.3">
      <c r="A301" s="121">
        <v>1.5</v>
      </c>
      <c r="B301" s="121">
        <v>5</v>
      </c>
      <c r="C301" s="121">
        <v>2.9</v>
      </c>
      <c r="D301" s="95"/>
      <c r="E301" s="95"/>
      <c r="F301" s="95"/>
      <c r="G301" s="95"/>
      <c r="H301" s="95"/>
      <c r="I301" s="95"/>
    </row>
    <row r="302" spans="1:9" x14ac:dyDescent="0.3">
      <c r="A302" s="121">
        <v>2</v>
      </c>
      <c r="B302" s="121">
        <v>6.2</v>
      </c>
      <c r="C302" s="121">
        <v>4.0999999999999996</v>
      </c>
      <c r="D302" s="95"/>
      <c r="E302" s="95"/>
      <c r="F302" s="95"/>
      <c r="G302" s="95"/>
      <c r="H302" s="95"/>
      <c r="I302" s="95"/>
    </row>
    <row r="303" spans="1:9" x14ac:dyDescent="0.3">
      <c r="A303" s="121">
        <v>3</v>
      </c>
      <c r="B303" s="121">
        <v>10</v>
      </c>
      <c r="C303" s="121">
        <v>7</v>
      </c>
      <c r="D303" s="95"/>
      <c r="E303" s="95"/>
      <c r="F303" s="95"/>
      <c r="G303" s="95"/>
      <c r="H303" s="95"/>
      <c r="I303" s="95"/>
    </row>
    <row r="304" spans="1:9" x14ac:dyDescent="0.3">
      <c r="A304" s="121">
        <v>4</v>
      </c>
      <c r="B304" s="121">
        <v>18</v>
      </c>
      <c r="C304" s="121">
        <v>14</v>
      </c>
      <c r="D304" s="95"/>
      <c r="E304" s="95"/>
      <c r="F304" s="95"/>
      <c r="G304" s="95"/>
      <c r="H304" s="95"/>
      <c r="I304" s="95"/>
    </row>
    <row r="305" spans="1:9" x14ac:dyDescent="0.3">
      <c r="A305" s="121">
        <v>5</v>
      </c>
      <c r="B305" s="121">
        <v>40</v>
      </c>
      <c r="C305" s="121">
        <v>26</v>
      </c>
      <c r="D305" s="95"/>
      <c r="E305" s="95"/>
      <c r="F305" s="95"/>
      <c r="G305" s="95"/>
      <c r="H305" s="95"/>
      <c r="I305" s="95"/>
    </row>
    <row r="306" spans="1:9" x14ac:dyDescent="0.3">
      <c r="A306" s="121">
        <v>5.6</v>
      </c>
      <c r="B306" s="121">
        <v>63</v>
      </c>
      <c r="C306" s="121">
        <v>40</v>
      </c>
      <c r="D306" s="95"/>
      <c r="E306" s="95"/>
      <c r="F306" s="95"/>
      <c r="G306" s="95"/>
      <c r="H306" s="95"/>
      <c r="I306" s="95"/>
    </row>
    <row r="307" spans="1:9" x14ac:dyDescent="0.3">
      <c r="A307" s="121">
        <v>6</v>
      </c>
      <c r="B307" s="121">
        <v>100</v>
      </c>
      <c r="C307" s="121">
        <v>56</v>
      </c>
      <c r="D307" s="95"/>
      <c r="E307" s="95"/>
      <c r="F307" s="95"/>
      <c r="G307" s="95"/>
      <c r="H307" s="95"/>
      <c r="I307" s="95"/>
    </row>
    <row r="308" spans="1:9" x14ac:dyDescent="0.3">
      <c r="A308" s="137">
        <v>6.4</v>
      </c>
      <c r="B308" s="137"/>
      <c r="C308" s="137">
        <v>80</v>
      </c>
      <c r="D308" s="95"/>
      <c r="E308" s="95"/>
      <c r="F308" s="95"/>
      <c r="G308" s="95"/>
      <c r="H308" s="95"/>
      <c r="I308" s="95"/>
    </row>
    <row r="309" spans="1:9" x14ac:dyDescent="0.3">
      <c r="A309" s="134"/>
      <c r="B309" s="95"/>
      <c r="C309" s="95"/>
      <c r="D309" s="95"/>
      <c r="E309" s="95"/>
      <c r="F309" s="95"/>
      <c r="G309" s="95"/>
      <c r="H309" s="95"/>
      <c r="I309" s="95"/>
    </row>
    <row r="310" spans="1:9" x14ac:dyDescent="0.3">
      <c r="A310" s="121"/>
      <c r="B310" s="95"/>
      <c r="C310" s="95"/>
      <c r="D310" s="95"/>
      <c r="E310" s="95"/>
      <c r="F310" s="95"/>
      <c r="G310" s="95"/>
      <c r="H310" s="95"/>
      <c r="I310" s="95"/>
    </row>
    <row r="311" spans="1:9" x14ac:dyDescent="0.3">
      <c r="A311" s="121"/>
      <c r="B311" s="95"/>
      <c r="C311" s="95"/>
      <c r="D311" s="95"/>
      <c r="E311" s="95"/>
      <c r="F311" s="95"/>
      <c r="G311" s="95"/>
      <c r="H311" s="95"/>
      <c r="I311" s="95"/>
    </row>
    <row r="312" spans="1:9" x14ac:dyDescent="0.3">
      <c r="A312" s="95"/>
      <c r="B312" s="95"/>
      <c r="C312" s="95"/>
      <c r="D312" s="95"/>
      <c r="E312" s="95"/>
      <c r="F312" s="95"/>
      <c r="G312" s="95"/>
      <c r="H312" s="95"/>
      <c r="I312" s="95"/>
    </row>
    <row r="313" spans="1:9" x14ac:dyDescent="0.3">
      <c r="A313" s="95"/>
      <c r="B313" s="95"/>
      <c r="C313" s="95"/>
      <c r="D313" s="95"/>
      <c r="E313" s="95"/>
      <c r="F313" s="95"/>
      <c r="G313" s="95"/>
      <c r="H313" s="95"/>
      <c r="I313" s="95"/>
    </row>
    <row r="314" spans="1:9" x14ac:dyDescent="0.3">
      <c r="A314" s="2" t="s">
        <v>534</v>
      </c>
      <c r="B314" s="95"/>
      <c r="C314" s="95"/>
      <c r="D314" s="95"/>
      <c r="E314" s="95"/>
      <c r="F314" s="95"/>
      <c r="G314" s="95"/>
      <c r="H314" s="95"/>
      <c r="I314" s="95"/>
    </row>
    <row r="315" spans="1:9" x14ac:dyDescent="0.3">
      <c r="A315" s="95" t="s">
        <v>726</v>
      </c>
      <c r="B315" s="95"/>
      <c r="C315" s="95"/>
      <c r="D315" s="95"/>
      <c r="E315" s="95"/>
      <c r="F315" s="95"/>
      <c r="G315" s="95"/>
      <c r="H315" s="95"/>
      <c r="I315" s="95"/>
    </row>
    <row r="316" spans="1:9" x14ac:dyDescent="0.3">
      <c r="A316" s="134"/>
      <c r="B316" s="135" t="s">
        <v>720</v>
      </c>
      <c r="C316" s="135" t="s">
        <v>721</v>
      </c>
      <c r="D316" s="95"/>
      <c r="E316" s="95"/>
      <c r="F316" s="95"/>
      <c r="G316" s="95"/>
      <c r="H316" s="95"/>
      <c r="I316" s="95"/>
    </row>
    <row r="317" spans="1:9" x14ac:dyDescent="0.3">
      <c r="A317" s="122" t="s">
        <v>527</v>
      </c>
      <c r="B317" s="122" t="s">
        <v>529</v>
      </c>
      <c r="C317" s="122" t="s">
        <v>529</v>
      </c>
      <c r="D317" s="95"/>
      <c r="E317" s="95"/>
      <c r="F317" s="95"/>
      <c r="G317" s="95"/>
      <c r="H317" s="95"/>
      <c r="I317" s="95"/>
    </row>
    <row r="318" spans="1:9" ht="15.75" thickBot="1" x14ac:dyDescent="0.35">
      <c r="A318" s="136" t="s">
        <v>724</v>
      </c>
      <c r="B318" s="136" t="s">
        <v>532</v>
      </c>
      <c r="C318" s="136" t="s">
        <v>532</v>
      </c>
      <c r="D318" s="95"/>
      <c r="E318" s="95"/>
      <c r="F318" s="95"/>
      <c r="G318" s="95"/>
      <c r="H318" s="95"/>
      <c r="I318" s="95"/>
    </row>
    <row r="319" spans="1:9" ht="15.75" thickTop="1" x14ac:dyDescent="0.3">
      <c r="A319" s="121">
        <f>A299</f>
        <v>0.5</v>
      </c>
      <c r="B319" s="123">
        <f>B299/A299</f>
        <v>4.2</v>
      </c>
      <c r="C319" s="123">
        <f>C299/A299</f>
        <v>2.4</v>
      </c>
      <c r="D319" s="95"/>
      <c r="E319" s="95"/>
      <c r="F319" s="95"/>
      <c r="G319" s="95"/>
      <c r="H319" s="95"/>
      <c r="I319" s="95"/>
    </row>
    <row r="320" spans="1:9" x14ac:dyDescent="0.3">
      <c r="A320" s="121">
        <f t="shared" ref="A320:A328" si="3">A300</f>
        <v>1</v>
      </c>
      <c r="B320" s="123">
        <f t="shared" ref="B320:B327" si="4">B300/A300</f>
        <v>3.6</v>
      </c>
      <c r="C320" s="123">
        <f t="shared" ref="C320:C328" si="5">C300/A300</f>
        <v>2.1</v>
      </c>
      <c r="D320" s="95"/>
      <c r="E320" s="95"/>
      <c r="F320" s="95"/>
      <c r="G320" s="95"/>
      <c r="H320" s="95"/>
      <c r="I320" s="95"/>
    </row>
    <row r="321" spans="1:9" x14ac:dyDescent="0.3">
      <c r="A321" s="121">
        <f t="shared" si="3"/>
        <v>1.5</v>
      </c>
      <c r="B321" s="123">
        <f t="shared" si="4"/>
        <v>3.3333333333333335</v>
      </c>
      <c r="C321" s="123">
        <f t="shared" si="5"/>
        <v>1.9333333333333333</v>
      </c>
      <c r="D321" s="95"/>
      <c r="E321" s="95"/>
      <c r="F321" s="95"/>
      <c r="G321" s="95"/>
      <c r="H321" s="95"/>
      <c r="I321" s="95"/>
    </row>
    <row r="322" spans="1:9" x14ac:dyDescent="0.3">
      <c r="A322" s="121">
        <f t="shared" si="3"/>
        <v>2</v>
      </c>
      <c r="B322" s="123">
        <f t="shared" si="4"/>
        <v>3.1</v>
      </c>
      <c r="C322" s="123">
        <f t="shared" si="5"/>
        <v>2.0499999999999998</v>
      </c>
      <c r="D322" s="95"/>
      <c r="E322" s="95"/>
      <c r="F322" s="95"/>
      <c r="G322" s="95"/>
      <c r="H322" s="95"/>
      <c r="I322" s="95"/>
    </row>
    <row r="323" spans="1:9" x14ac:dyDescent="0.3">
      <c r="A323" s="121">
        <f t="shared" si="3"/>
        <v>3</v>
      </c>
      <c r="B323" s="123">
        <f t="shared" si="4"/>
        <v>3.3333333333333335</v>
      </c>
      <c r="C323" s="123">
        <f t="shared" si="5"/>
        <v>2.3333333333333335</v>
      </c>
      <c r="D323" s="95"/>
      <c r="E323" s="95"/>
      <c r="F323" s="95"/>
      <c r="G323" s="95"/>
      <c r="H323" s="95"/>
      <c r="I323" s="95"/>
    </row>
    <row r="324" spans="1:9" x14ac:dyDescent="0.3">
      <c r="A324" s="121">
        <f t="shared" si="3"/>
        <v>4</v>
      </c>
      <c r="B324" s="123">
        <f t="shared" si="4"/>
        <v>4.5</v>
      </c>
      <c r="C324" s="123">
        <f t="shared" si="5"/>
        <v>3.5</v>
      </c>
      <c r="D324" s="95"/>
      <c r="E324" s="95"/>
      <c r="F324" s="95"/>
      <c r="G324" s="95"/>
      <c r="H324" s="95"/>
      <c r="I324" s="95"/>
    </row>
    <row r="325" spans="1:9" x14ac:dyDescent="0.3">
      <c r="A325" s="121">
        <f t="shared" si="3"/>
        <v>5</v>
      </c>
      <c r="B325" s="123">
        <f t="shared" si="4"/>
        <v>8</v>
      </c>
      <c r="C325" s="123">
        <f t="shared" si="5"/>
        <v>5.2</v>
      </c>
      <c r="D325" s="95"/>
      <c r="E325" s="95"/>
      <c r="F325" s="95"/>
      <c r="G325" s="95"/>
      <c r="H325" s="95"/>
      <c r="I325" s="95"/>
    </row>
    <row r="326" spans="1:9" x14ac:dyDescent="0.3">
      <c r="A326" s="121">
        <f t="shared" si="3"/>
        <v>5.6</v>
      </c>
      <c r="B326" s="123">
        <f t="shared" si="4"/>
        <v>11.25</v>
      </c>
      <c r="C326" s="123">
        <f t="shared" si="5"/>
        <v>7.1428571428571432</v>
      </c>
      <c r="D326" s="95"/>
      <c r="E326" s="95"/>
      <c r="F326" s="95"/>
      <c r="G326" s="95"/>
      <c r="H326" s="95"/>
      <c r="I326" s="95"/>
    </row>
    <row r="327" spans="1:9" x14ac:dyDescent="0.3">
      <c r="A327" s="121">
        <f t="shared" si="3"/>
        <v>6</v>
      </c>
      <c r="B327" s="123">
        <f t="shared" si="4"/>
        <v>16.666666666666668</v>
      </c>
      <c r="C327" s="123">
        <f t="shared" si="5"/>
        <v>9.3333333333333339</v>
      </c>
      <c r="D327" s="95"/>
      <c r="E327" s="95"/>
      <c r="F327" s="95"/>
      <c r="G327" s="95"/>
      <c r="H327" s="95"/>
      <c r="I327" s="95"/>
    </row>
    <row r="328" spans="1:9" x14ac:dyDescent="0.3">
      <c r="A328" s="137">
        <f t="shared" si="3"/>
        <v>6.4</v>
      </c>
      <c r="B328" s="138"/>
      <c r="C328" s="138">
        <f t="shared" si="5"/>
        <v>12.5</v>
      </c>
      <c r="D328" s="95"/>
      <c r="E328" s="95"/>
      <c r="F328" s="95"/>
      <c r="G328" s="95"/>
      <c r="H328" s="95"/>
      <c r="I328" s="95"/>
    </row>
    <row r="329" spans="1:9" x14ac:dyDescent="0.3">
      <c r="A329" s="95"/>
      <c r="B329" s="95"/>
      <c r="C329" s="95"/>
      <c r="D329" s="95"/>
      <c r="E329" s="95"/>
      <c r="F329" s="95"/>
      <c r="G329" s="95"/>
      <c r="H329" s="95"/>
      <c r="I329" s="95"/>
    </row>
    <row r="330" spans="1:9" x14ac:dyDescent="0.3">
      <c r="A330" s="200" t="s">
        <v>727</v>
      </c>
      <c r="B330" s="200"/>
      <c r="C330" s="200"/>
      <c r="D330" s="95"/>
      <c r="E330" s="95"/>
      <c r="F330" s="95"/>
      <c r="G330" s="95"/>
      <c r="H330" s="95"/>
      <c r="I330" s="95"/>
    </row>
    <row r="331" spans="1:9" x14ac:dyDescent="0.3">
      <c r="D331" s="95"/>
      <c r="E331" s="95"/>
      <c r="F331" s="95"/>
      <c r="G331" s="95"/>
      <c r="H331" s="95"/>
      <c r="I331" s="95"/>
    </row>
    <row r="332" spans="1:9" x14ac:dyDescent="0.3">
      <c r="A332" s="197" t="s">
        <v>728</v>
      </c>
      <c r="B332" s="197"/>
      <c r="C332" s="197"/>
      <c r="D332" s="197"/>
      <c r="E332" s="197"/>
      <c r="F332" s="197"/>
      <c r="G332" s="197"/>
      <c r="H332" s="197"/>
      <c r="I332" s="197"/>
    </row>
    <row r="333" spans="1:9" x14ac:dyDescent="0.3">
      <c r="A333" s="197" t="s">
        <v>547</v>
      </c>
      <c r="B333" s="197"/>
      <c r="C333" s="197"/>
      <c r="D333" s="197"/>
      <c r="E333" s="197"/>
      <c r="F333" s="197"/>
      <c r="G333" s="197"/>
      <c r="H333" s="197"/>
      <c r="I333" s="197"/>
    </row>
    <row r="334" spans="1:9" x14ac:dyDescent="0.3">
      <c r="A334" s="2" t="s">
        <v>548</v>
      </c>
    </row>
    <row r="335" spans="1:9" x14ac:dyDescent="0.3">
      <c r="A335" s="95" t="s">
        <v>729</v>
      </c>
      <c r="B335" s="121"/>
      <c r="C335" s="121"/>
      <c r="D335" s="95"/>
      <c r="E335" s="95"/>
      <c r="F335" s="95"/>
      <c r="G335" s="95"/>
      <c r="H335" s="95"/>
      <c r="I335" s="95"/>
    </row>
    <row r="336" spans="1:9" x14ac:dyDescent="0.3">
      <c r="A336" s="95"/>
      <c r="B336" s="121"/>
      <c r="C336" s="121"/>
      <c r="D336" s="95"/>
      <c r="E336" s="95"/>
      <c r="F336" s="95"/>
      <c r="G336" s="95"/>
      <c r="H336" s="95"/>
      <c r="I336" s="95"/>
    </row>
    <row r="337" spans="1:9" ht="15.75" thickBot="1" x14ac:dyDescent="0.35">
      <c r="A337" s="129"/>
      <c r="B337" s="130" t="s">
        <v>720</v>
      </c>
      <c r="C337" s="130" t="s">
        <v>721</v>
      </c>
      <c r="D337" s="129"/>
      <c r="E337" s="95"/>
      <c r="F337" s="95"/>
      <c r="G337" s="95"/>
      <c r="H337" s="95"/>
      <c r="I337" s="95"/>
    </row>
    <row r="338" spans="1:9" ht="15.75" thickTop="1" x14ac:dyDescent="0.3">
      <c r="A338" s="96" t="s">
        <v>6</v>
      </c>
      <c r="B338" s="126">
        <v>2.0047999999999999</v>
      </c>
      <c r="C338" s="126">
        <v>1.5083</v>
      </c>
      <c r="D338" s="96"/>
      <c r="E338" s="95"/>
      <c r="F338" s="95"/>
      <c r="G338" s="95"/>
      <c r="H338" s="95"/>
      <c r="I338" s="95"/>
    </row>
    <row r="339" spans="1:9" x14ac:dyDescent="0.3">
      <c r="A339" s="96" t="s">
        <v>578</v>
      </c>
      <c r="B339" s="126">
        <v>0.14680000000000001</v>
      </c>
      <c r="C339" s="126">
        <v>0.13869999999999999</v>
      </c>
      <c r="D339" s="96"/>
      <c r="E339" s="95"/>
      <c r="F339" s="95"/>
      <c r="G339" s="95"/>
      <c r="H339" s="95"/>
      <c r="I339" s="95"/>
    </row>
    <row r="340" spans="1:9" ht="16.5" x14ac:dyDescent="0.3">
      <c r="A340" s="96" t="s">
        <v>730</v>
      </c>
      <c r="B340" s="126">
        <v>0.99939999999999996</v>
      </c>
      <c r="C340" s="126">
        <v>0.99939999999999996</v>
      </c>
      <c r="D340" s="96"/>
      <c r="E340" s="95"/>
      <c r="F340" s="95"/>
      <c r="G340" s="95"/>
      <c r="H340" s="95"/>
      <c r="I340" s="95"/>
    </row>
    <row r="341" spans="1:9" x14ac:dyDescent="0.3">
      <c r="A341" s="96" t="s">
        <v>731</v>
      </c>
      <c r="B341" s="127">
        <f>8*B338/B339</f>
        <v>109.25340599455039</v>
      </c>
      <c r="C341" s="127">
        <f>8*C338/C339</f>
        <v>86.996395097332382</v>
      </c>
      <c r="D341" s="96" t="s">
        <v>542</v>
      </c>
      <c r="E341" s="95"/>
      <c r="F341" s="95"/>
      <c r="G341" s="95"/>
      <c r="H341" s="95"/>
      <c r="I341" s="95"/>
    </row>
    <row r="342" spans="1:9" x14ac:dyDescent="0.3">
      <c r="A342" s="96" t="s">
        <v>732</v>
      </c>
      <c r="B342" s="128">
        <f>B341/(B338+B339*B341)</f>
        <v>6.0551014229488338</v>
      </c>
      <c r="C342" s="128">
        <f>C341/(C338+C339*C341)</f>
        <v>6.4087158535608433</v>
      </c>
      <c r="D342" s="96" t="s">
        <v>521</v>
      </c>
      <c r="E342" s="95"/>
      <c r="F342" s="95"/>
      <c r="G342" s="95"/>
      <c r="H342" s="95"/>
      <c r="I342" s="95"/>
    </row>
    <row r="343" spans="1:9" x14ac:dyDescent="0.3">
      <c r="A343" s="96" t="s">
        <v>733</v>
      </c>
      <c r="B343" s="128">
        <f>0.9/B339</f>
        <v>6.1307901907356941</v>
      </c>
      <c r="C343" s="128">
        <f>0.9/C339</f>
        <v>6.4888248017303543</v>
      </c>
      <c r="D343" s="96" t="s">
        <v>521</v>
      </c>
      <c r="E343" s="95"/>
      <c r="F343" s="95"/>
      <c r="G343" s="95"/>
      <c r="H343" s="95"/>
      <c r="I343" s="95"/>
    </row>
    <row r="344" spans="1:9" ht="16.5" x14ac:dyDescent="0.35">
      <c r="A344" s="131" t="s">
        <v>734</v>
      </c>
      <c r="B344" s="132">
        <f>40/(B338+B339*40)</f>
        <v>5.0782043469429201</v>
      </c>
      <c r="C344" s="132">
        <f>40/(C338+C339*40)</f>
        <v>5.6686932244944233</v>
      </c>
      <c r="D344" s="131" t="s">
        <v>521</v>
      </c>
      <c r="E344" s="95"/>
      <c r="F344" s="95"/>
      <c r="G344" s="95"/>
      <c r="H344" s="95"/>
      <c r="I344" s="95"/>
    </row>
    <row r="345" spans="1:9" x14ac:dyDescent="0.3">
      <c r="A345" s="95"/>
      <c r="B345" s="123"/>
      <c r="C345" s="123"/>
      <c r="D345" s="95"/>
      <c r="E345" s="95"/>
      <c r="F345" s="95"/>
      <c r="G345" s="95"/>
      <c r="H345" s="95"/>
      <c r="I345" s="95"/>
    </row>
    <row r="346" spans="1:9" x14ac:dyDescent="0.3">
      <c r="A346" s="95" t="s">
        <v>735</v>
      </c>
      <c r="C346" s="101">
        <f>B344</f>
        <v>5.0782043469429201</v>
      </c>
      <c r="D346" s="95" t="s">
        <v>521</v>
      </c>
      <c r="E346" s="95"/>
      <c r="F346" s="95"/>
      <c r="G346" s="95"/>
      <c r="H346" s="95"/>
      <c r="I346" s="95"/>
    </row>
    <row r="347" spans="1:9" x14ac:dyDescent="0.3">
      <c r="A347" s="95" t="s">
        <v>736</v>
      </c>
      <c r="C347" s="15">
        <f>C344</f>
        <v>5.6686932244944233</v>
      </c>
      <c r="D347" s="95" t="s">
        <v>521</v>
      </c>
    </row>
    <row r="348" spans="1:9" x14ac:dyDescent="0.3">
      <c r="A348" s="95" t="s">
        <v>737</v>
      </c>
      <c r="C348" s="15">
        <f>AVERAGE(C346:C347)</f>
        <v>5.3734487857186721</v>
      </c>
      <c r="D348" s="95" t="s">
        <v>521</v>
      </c>
    </row>
    <row r="349" spans="1:9" x14ac:dyDescent="0.3">
      <c r="A349" s="95" t="s">
        <v>740</v>
      </c>
      <c r="C349" s="15">
        <f>MIN(C346:C347)</f>
        <v>5.0782043469429201</v>
      </c>
      <c r="D349" s="95" t="s">
        <v>521</v>
      </c>
    </row>
    <row r="350" spans="1:9" x14ac:dyDescent="0.3">
      <c r="A350" s="95" t="s">
        <v>742</v>
      </c>
      <c r="C350" s="15">
        <f>C348/F350</f>
        <v>4.1334221428605167</v>
      </c>
      <c r="D350" s="95" t="s">
        <v>521</v>
      </c>
      <c r="E350" s="124" t="s">
        <v>738</v>
      </c>
      <c r="F350" s="56">
        <v>1.3</v>
      </c>
      <c r="G350" s="2" t="s">
        <v>739</v>
      </c>
      <c r="I350" s="2" t="s">
        <v>777</v>
      </c>
    </row>
    <row r="351" spans="1:9" x14ac:dyDescent="0.3">
      <c r="A351" s="95" t="s">
        <v>743</v>
      </c>
      <c r="C351" s="15">
        <f>C349/F351</f>
        <v>4.2318369557857674</v>
      </c>
      <c r="D351" s="95" t="s">
        <v>521</v>
      </c>
      <c r="E351" s="124" t="s">
        <v>741</v>
      </c>
      <c r="F351" s="56">
        <v>1.2</v>
      </c>
    </row>
    <row r="352" spans="1:9" x14ac:dyDescent="0.3">
      <c r="A352" s="2" t="s">
        <v>744</v>
      </c>
      <c r="C352" s="15">
        <f>MIN(C350:C351)</f>
        <v>4.1334221428605167</v>
      </c>
      <c r="D352" s="2" t="s">
        <v>521</v>
      </c>
    </row>
    <row r="354" spans="1:9" ht="30.75" customHeight="1" x14ac:dyDescent="0.3">
      <c r="A354" s="198" t="s">
        <v>781</v>
      </c>
      <c r="B354" s="198"/>
      <c r="C354" s="198"/>
      <c r="D354" s="198"/>
      <c r="E354" s="198"/>
      <c r="F354" s="198"/>
      <c r="G354" s="198"/>
      <c r="H354" s="198"/>
      <c r="I354" s="198"/>
    </row>
    <row r="355" spans="1:9" x14ac:dyDescent="0.3">
      <c r="A355" s="1"/>
      <c r="B355" s="95"/>
      <c r="C355" s="95"/>
      <c r="D355" s="95"/>
      <c r="E355" s="95"/>
      <c r="F355" s="95"/>
      <c r="H355" s="95"/>
    </row>
    <row r="356" spans="1:9" x14ac:dyDescent="0.3">
      <c r="A356" s="2" t="s">
        <v>559</v>
      </c>
      <c r="D356" s="2" t="s">
        <v>560</v>
      </c>
    </row>
    <row r="357" spans="1:9" x14ac:dyDescent="0.3">
      <c r="A357" s="3" t="s">
        <v>561</v>
      </c>
      <c r="B357" s="2">
        <v>1.3</v>
      </c>
      <c r="D357" s="2" t="s">
        <v>241</v>
      </c>
    </row>
    <row r="358" spans="1:9" x14ac:dyDescent="0.3">
      <c r="A358" s="3" t="s">
        <v>562</v>
      </c>
      <c r="B358" s="2">
        <v>1.5</v>
      </c>
      <c r="D358" s="2" t="s">
        <v>241</v>
      </c>
    </row>
    <row r="359" spans="1:9" x14ac:dyDescent="0.3">
      <c r="A359" s="2" t="s">
        <v>218</v>
      </c>
      <c r="B359" s="15">
        <f>B357*F291+F292*B358</f>
        <v>33.5</v>
      </c>
      <c r="C359" s="2" t="s">
        <v>521</v>
      </c>
    </row>
    <row r="360" spans="1:9" x14ac:dyDescent="0.3">
      <c r="A360" s="2" t="s">
        <v>779</v>
      </c>
      <c r="D360" s="2" t="s">
        <v>745</v>
      </c>
    </row>
    <row r="361" spans="1:9" x14ac:dyDescent="0.3">
      <c r="A361" s="3" t="s">
        <v>780</v>
      </c>
      <c r="B361" s="2">
        <v>1.1499999999999999</v>
      </c>
      <c r="D361" s="2" t="s">
        <v>778</v>
      </c>
    </row>
    <row r="362" spans="1:9" x14ac:dyDescent="0.3">
      <c r="A362" s="2" t="s">
        <v>746</v>
      </c>
      <c r="B362" s="15">
        <f>C352/B361</f>
        <v>3.5942801242265365</v>
      </c>
      <c r="C362" s="2" t="s">
        <v>521</v>
      </c>
    </row>
    <row r="363" spans="1:9" x14ac:dyDescent="0.3">
      <c r="A363" s="2" t="s">
        <v>747</v>
      </c>
      <c r="B363" s="125">
        <f>B359/B362</f>
        <v>9.3203642571428578</v>
      </c>
      <c r="D363" s="133" t="s">
        <v>782</v>
      </c>
      <c r="E363" s="2" t="s">
        <v>748</v>
      </c>
      <c r="G363" s="4">
        <v>10</v>
      </c>
    </row>
    <row r="365" spans="1:9" x14ac:dyDescent="0.3">
      <c r="A365" s="1" t="s">
        <v>749</v>
      </c>
    </row>
    <row r="366" spans="1:9" x14ac:dyDescent="0.3">
      <c r="A366" s="197" t="s">
        <v>750</v>
      </c>
      <c r="B366" s="197"/>
      <c r="C366" s="197"/>
      <c r="D366" s="197"/>
      <c r="E366" s="197"/>
      <c r="F366" s="197"/>
      <c r="G366" s="197"/>
      <c r="H366" s="197"/>
      <c r="I366" s="197"/>
    </row>
    <row r="367" spans="1:9" x14ac:dyDescent="0.3">
      <c r="A367" s="2" t="s">
        <v>751</v>
      </c>
      <c r="C367" s="2">
        <f>F291+F292</f>
        <v>25</v>
      </c>
      <c r="D367" s="2" t="s">
        <v>521</v>
      </c>
    </row>
    <row r="368" spans="1:9" x14ac:dyDescent="0.3">
      <c r="A368" s="197" t="s">
        <v>752</v>
      </c>
      <c r="B368" s="197"/>
      <c r="C368" s="197"/>
      <c r="D368" s="197"/>
      <c r="E368" s="197"/>
      <c r="F368" s="197"/>
      <c r="G368" s="197"/>
      <c r="H368" s="197"/>
      <c r="I368" s="197"/>
    </row>
    <row r="369" spans="1:9" x14ac:dyDescent="0.3">
      <c r="A369" s="2" t="s">
        <v>753</v>
      </c>
    </row>
    <row r="370" spans="1:9" x14ac:dyDescent="0.3">
      <c r="A370" s="2" t="s">
        <v>754</v>
      </c>
    </row>
    <row r="371" spans="1:9" x14ac:dyDescent="0.3">
      <c r="A371" s="2" t="s">
        <v>755</v>
      </c>
    </row>
    <row r="372" spans="1:9" x14ac:dyDescent="0.3">
      <c r="A372" s="2" t="s">
        <v>756</v>
      </c>
      <c r="B372" s="2" t="s">
        <v>757</v>
      </c>
    </row>
    <row r="373" spans="1:9" x14ac:dyDescent="0.3">
      <c r="A373" s="2" t="s">
        <v>758</v>
      </c>
      <c r="B373" s="2" t="s">
        <v>759</v>
      </c>
    </row>
    <row r="374" spans="1:9" x14ac:dyDescent="0.3">
      <c r="A374" s="2" t="s">
        <v>760</v>
      </c>
    </row>
    <row r="375" spans="1:9" x14ac:dyDescent="0.3">
      <c r="A375" s="2" t="s">
        <v>761</v>
      </c>
      <c r="B375" s="2">
        <v>25</v>
      </c>
      <c r="C375" s="2" t="s">
        <v>542</v>
      </c>
    </row>
    <row r="376" spans="1:9" x14ac:dyDescent="0.3">
      <c r="A376" s="2" t="s">
        <v>762</v>
      </c>
      <c r="B376" s="2">
        <v>10</v>
      </c>
    </row>
    <row r="377" spans="1:9" x14ac:dyDescent="0.3">
      <c r="A377" s="2" t="s">
        <v>763</v>
      </c>
    </row>
    <row r="378" spans="1:9" ht="16.5" x14ac:dyDescent="0.3">
      <c r="A378" s="2" t="s">
        <v>764</v>
      </c>
      <c r="B378" s="17">
        <f>B376^0.5</f>
        <v>3.1622776601683795</v>
      </c>
      <c r="C378" s="2" t="s">
        <v>765</v>
      </c>
    </row>
    <row r="379" spans="1:9" x14ac:dyDescent="0.3">
      <c r="A379" s="2" t="s">
        <v>766</v>
      </c>
      <c r="B379" s="15">
        <f>B375/B378</f>
        <v>7.9056941504209481</v>
      </c>
      <c r="C379" s="2" t="s">
        <v>542</v>
      </c>
    </row>
    <row r="380" spans="1:9" x14ac:dyDescent="0.3">
      <c r="A380" s="57"/>
      <c r="B380" s="57"/>
      <c r="C380" s="57"/>
      <c r="D380" s="57"/>
      <c r="E380" s="57"/>
      <c r="F380" s="57"/>
      <c r="G380" s="57"/>
      <c r="H380" s="57"/>
      <c r="I380" s="57"/>
    </row>
    <row r="381" spans="1:9" x14ac:dyDescent="0.3">
      <c r="A381" s="2" t="s">
        <v>767</v>
      </c>
    </row>
    <row r="382" spans="1:9" ht="15.75" thickBot="1" x14ac:dyDescent="0.35">
      <c r="B382" s="129"/>
      <c r="C382" s="130" t="s">
        <v>720</v>
      </c>
      <c r="D382" s="130" t="s">
        <v>721</v>
      </c>
      <c r="E382" s="129"/>
    </row>
    <row r="383" spans="1:9" ht="15.75" thickTop="1" x14ac:dyDescent="0.3">
      <c r="B383" s="96" t="s">
        <v>6</v>
      </c>
      <c r="C383" s="126">
        <v>2.0047999999999999</v>
      </c>
      <c r="D383" s="126">
        <v>1.5083</v>
      </c>
      <c r="E383" s="96"/>
    </row>
    <row r="384" spans="1:9" x14ac:dyDescent="0.3">
      <c r="B384" s="96" t="s">
        <v>578</v>
      </c>
      <c r="C384" s="126">
        <v>0.14680000000000001</v>
      </c>
      <c r="D384" s="126">
        <v>0.13869999999999999</v>
      </c>
      <c r="E384" s="96"/>
    </row>
    <row r="385" spans="1:9" ht="16.5" x14ac:dyDescent="0.3">
      <c r="B385" s="96" t="s">
        <v>730</v>
      </c>
      <c r="C385" s="126">
        <v>0.99939999999999996</v>
      </c>
      <c r="D385" s="126">
        <v>0.99939999999999996</v>
      </c>
      <c r="E385" s="96"/>
    </row>
    <row r="386" spans="1:9" x14ac:dyDescent="0.3">
      <c r="B386" s="96" t="s">
        <v>768</v>
      </c>
      <c r="C386" s="128">
        <f>B379</f>
        <v>7.9056941504209481</v>
      </c>
      <c r="D386" s="128">
        <f>B379</f>
        <v>7.9056941504209481</v>
      </c>
      <c r="E386" s="96" t="s">
        <v>542</v>
      </c>
    </row>
    <row r="387" spans="1:9" x14ac:dyDescent="0.3">
      <c r="B387" s="96" t="s">
        <v>769</v>
      </c>
      <c r="C387" s="128">
        <f>C386/(C383+C384*C386)</f>
        <v>2.4975688033119994</v>
      </c>
      <c r="D387" s="128">
        <f>D386/(D383+D384*D386)</f>
        <v>3.0350253845498698</v>
      </c>
      <c r="E387" s="96" t="s">
        <v>521</v>
      </c>
    </row>
    <row r="388" spans="1:9" x14ac:dyDescent="0.3">
      <c r="B388" s="139" t="s">
        <v>770</v>
      </c>
      <c r="C388" s="138"/>
      <c r="D388" s="138">
        <f>AVERAGE(C387:D387)</f>
        <v>2.7662970939309348</v>
      </c>
      <c r="E388" s="139" t="s">
        <v>521</v>
      </c>
    </row>
    <row r="389" spans="1:9" x14ac:dyDescent="0.3">
      <c r="A389" s="95"/>
      <c r="B389" s="123"/>
      <c r="C389" s="123"/>
      <c r="D389" s="95"/>
      <c r="I389" s="18"/>
    </row>
    <row r="390" spans="1:9" x14ac:dyDescent="0.3">
      <c r="A390" s="95" t="s">
        <v>771</v>
      </c>
      <c r="B390" s="17"/>
      <c r="C390" s="17"/>
      <c r="D390" s="95"/>
      <c r="E390" s="2">
        <f>B376</f>
        <v>10</v>
      </c>
      <c r="F390" s="2" t="s">
        <v>772</v>
      </c>
    </row>
    <row r="391" spans="1:9" x14ac:dyDescent="0.3">
      <c r="A391" s="95" t="s">
        <v>773</v>
      </c>
      <c r="B391" s="95" t="s">
        <v>774</v>
      </c>
      <c r="D391" s="15">
        <f>E390*D388</f>
        <v>27.662970939309346</v>
      </c>
      <c r="E391" s="2" t="s">
        <v>775</v>
      </c>
    </row>
    <row r="392" spans="1:9" x14ac:dyDescent="0.3">
      <c r="B392" s="2" t="s">
        <v>783</v>
      </c>
      <c r="C392" s="2" t="str">
        <f>IF(D391&gt;C367,"&gt;","&lt;")</f>
        <v>&gt;</v>
      </c>
      <c r="D392" s="2" t="s">
        <v>784</v>
      </c>
      <c r="E392" s="2" t="str">
        <f>IF(D391&gt;C367,"verifica soddisfatta","verifica non soddisfatta")</f>
        <v>verifica soddisfatta</v>
      </c>
    </row>
    <row r="394" spans="1:9" x14ac:dyDescent="0.3">
      <c r="A394" s="1" t="s">
        <v>657</v>
      </c>
    </row>
    <row r="395" spans="1:9" x14ac:dyDescent="0.3">
      <c r="A395" s="1" t="s">
        <v>906</v>
      </c>
    </row>
    <row r="396" spans="1:9" ht="33" customHeight="1" x14ac:dyDescent="0.3">
      <c r="A396" s="197" t="s">
        <v>905</v>
      </c>
      <c r="B396" s="197"/>
      <c r="C396" s="197"/>
      <c r="D396" s="197"/>
      <c r="E396" s="197"/>
      <c r="F396" s="197"/>
      <c r="G396" s="197"/>
      <c r="H396" s="197"/>
      <c r="I396" s="197"/>
    </row>
    <row r="397" spans="1:9" x14ac:dyDescent="0.3">
      <c r="A397" s="1" t="s">
        <v>648</v>
      </c>
    </row>
    <row r="398" spans="1:9" x14ac:dyDescent="0.3">
      <c r="A398" s="2" t="s">
        <v>787</v>
      </c>
      <c r="B398" s="2">
        <v>3.25</v>
      </c>
      <c r="C398" s="2" t="s">
        <v>6</v>
      </c>
    </row>
    <row r="399" spans="1:9" x14ac:dyDescent="0.3">
      <c r="A399" s="2" t="s">
        <v>5</v>
      </c>
      <c r="B399" s="2">
        <v>1</v>
      </c>
      <c r="C399" s="2" t="s">
        <v>6</v>
      </c>
    </row>
    <row r="400" spans="1:9" x14ac:dyDescent="0.3">
      <c r="A400" s="2" t="s">
        <v>762</v>
      </c>
      <c r="B400" s="2">
        <v>4</v>
      </c>
    </row>
    <row r="401" spans="1:6" x14ac:dyDescent="0.3">
      <c r="A401" s="2" t="s">
        <v>788</v>
      </c>
      <c r="B401" s="2">
        <f>B400*B400</f>
        <v>16</v>
      </c>
      <c r="C401" s="2" t="s">
        <v>789</v>
      </c>
    </row>
    <row r="402" spans="1:6" x14ac:dyDescent="0.3">
      <c r="A402" s="2" t="s">
        <v>494</v>
      </c>
      <c r="B402" s="2">
        <v>0.75</v>
      </c>
      <c r="C402" s="2" t="s">
        <v>6</v>
      </c>
    </row>
    <row r="403" spans="1:6" x14ac:dyDescent="0.3">
      <c r="A403" s="3" t="s">
        <v>790</v>
      </c>
      <c r="B403" s="2">
        <v>0.25</v>
      </c>
      <c r="C403" s="2" t="s">
        <v>6</v>
      </c>
    </row>
    <row r="404" spans="1:6" x14ac:dyDescent="0.3">
      <c r="A404" s="2" t="s">
        <v>518</v>
      </c>
      <c r="B404" s="2">
        <v>12</v>
      </c>
      <c r="C404" s="2" t="s">
        <v>6</v>
      </c>
    </row>
    <row r="405" spans="1:6" x14ac:dyDescent="0.3">
      <c r="A405" s="2" t="s">
        <v>791</v>
      </c>
    </row>
    <row r="406" spans="1:6" x14ac:dyDescent="0.3">
      <c r="A406" s="2" t="s">
        <v>792</v>
      </c>
    </row>
    <row r="407" spans="1:6" x14ac:dyDescent="0.3">
      <c r="A407" s="2" t="s">
        <v>793</v>
      </c>
    </row>
    <row r="408" spans="1:6" ht="16.5" x14ac:dyDescent="0.3">
      <c r="A408" s="3" t="s">
        <v>794</v>
      </c>
      <c r="B408" s="2">
        <v>19.8</v>
      </c>
      <c r="C408" s="2" t="s">
        <v>15</v>
      </c>
    </row>
    <row r="409" spans="1:6" x14ac:dyDescent="0.3">
      <c r="A409" s="3" t="s">
        <v>795</v>
      </c>
      <c r="B409" s="2">
        <v>30</v>
      </c>
      <c r="C409" s="2" t="s">
        <v>193</v>
      </c>
      <c r="D409" s="14">
        <f>PI()*B409/180</f>
        <v>0.52359877559829882</v>
      </c>
      <c r="E409" s="2" t="s">
        <v>194</v>
      </c>
    </row>
    <row r="410" spans="1:6" x14ac:dyDescent="0.3">
      <c r="A410" s="2" t="s">
        <v>796</v>
      </c>
      <c r="B410" s="2">
        <v>0</v>
      </c>
      <c r="C410" s="2" t="s">
        <v>21</v>
      </c>
    </row>
    <row r="411" spans="1:6" x14ac:dyDescent="0.3">
      <c r="A411" s="2" t="s">
        <v>797</v>
      </c>
    </row>
    <row r="412" spans="1:6" x14ac:dyDescent="0.3">
      <c r="A412" s="2" t="s">
        <v>798</v>
      </c>
      <c r="D412" s="2" t="s">
        <v>799</v>
      </c>
      <c r="E412" s="2">
        <v>39</v>
      </c>
      <c r="F412" s="2" t="s">
        <v>161</v>
      </c>
    </row>
    <row r="413" spans="1:6" x14ac:dyDescent="0.3">
      <c r="A413" s="2" t="s">
        <v>800</v>
      </c>
      <c r="D413" s="2" t="s">
        <v>801</v>
      </c>
      <c r="E413" s="2">
        <v>260</v>
      </c>
      <c r="F413" s="2" t="s">
        <v>161</v>
      </c>
    </row>
    <row r="414" spans="1:6" x14ac:dyDescent="0.3">
      <c r="A414" s="2" t="s">
        <v>802</v>
      </c>
      <c r="D414" s="2" t="s">
        <v>803</v>
      </c>
      <c r="E414" s="2">
        <v>234</v>
      </c>
      <c r="F414" s="2" t="s">
        <v>161</v>
      </c>
    </row>
    <row r="416" spans="1:6" x14ac:dyDescent="0.3">
      <c r="A416" s="1" t="s">
        <v>907</v>
      </c>
    </row>
    <row r="417" spans="1:6" x14ac:dyDescent="0.3">
      <c r="A417" s="1" t="s">
        <v>908</v>
      </c>
    </row>
    <row r="418" spans="1:6" x14ac:dyDescent="0.3">
      <c r="A418" s="2" t="s">
        <v>804</v>
      </c>
    </row>
    <row r="419" spans="1:6" x14ac:dyDescent="0.3">
      <c r="A419" s="2" t="s">
        <v>805</v>
      </c>
      <c r="D419" s="12">
        <f>D420*B423</f>
        <v>8137.4236390950246</v>
      </c>
      <c r="E419" s="2" t="s">
        <v>161</v>
      </c>
    </row>
    <row r="420" spans="1:6" x14ac:dyDescent="0.3">
      <c r="A420" s="140" t="s">
        <v>806</v>
      </c>
      <c r="C420" s="141"/>
      <c r="D420" s="12">
        <f>B408*B399*B421*E421+0.5*(B408-9.81)*B398*B422*E422</f>
        <v>770.40697174864135</v>
      </c>
      <c r="E420" s="2" t="s">
        <v>21</v>
      </c>
    </row>
    <row r="421" spans="1:6" x14ac:dyDescent="0.3">
      <c r="A421" s="140" t="s">
        <v>807</v>
      </c>
      <c r="B421" s="142">
        <f>EXP(PI()*TAN(D409))*TAN(PI()/4+D409/2)^2</f>
        <v>18.401122218708668</v>
      </c>
      <c r="C421" s="141"/>
      <c r="D421" s="140" t="s">
        <v>808</v>
      </c>
      <c r="E421" s="14">
        <f>1+TAN(D409)</f>
        <v>1.5773502691896257</v>
      </c>
    </row>
    <row r="422" spans="1:6" x14ac:dyDescent="0.3">
      <c r="A422" s="140" t="s">
        <v>809</v>
      </c>
      <c r="B422" s="142">
        <f>2*(B421-1)*TAN(D409)</f>
        <v>20.093085194346052</v>
      </c>
      <c r="C422" s="141"/>
      <c r="D422" s="140" t="s">
        <v>810</v>
      </c>
      <c r="E422" s="2">
        <f>1-0.4</f>
        <v>0.6</v>
      </c>
    </row>
    <row r="423" spans="1:6" ht="16.5" x14ac:dyDescent="0.3">
      <c r="A423" s="2" t="s">
        <v>811</v>
      </c>
      <c r="B423" s="14">
        <f>B398*B398</f>
        <v>10.5625</v>
      </c>
      <c r="C423" s="2" t="s">
        <v>601</v>
      </c>
    </row>
    <row r="424" spans="1:6" x14ac:dyDescent="0.3">
      <c r="A424" s="3" t="s">
        <v>812</v>
      </c>
      <c r="B424" s="4">
        <v>2.2999999999999998</v>
      </c>
      <c r="D424" s="2" t="s">
        <v>813</v>
      </c>
    </row>
    <row r="425" spans="1:6" x14ac:dyDescent="0.3">
      <c r="A425" s="2" t="s">
        <v>814</v>
      </c>
      <c r="D425" s="146">
        <f>D419/B424</f>
        <v>3538.0102778674022</v>
      </c>
      <c r="E425" s="2" t="s">
        <v>161</v>
      </c>
    </row>
    <row r="427" spans="1:6" x14ac:dyDescent="0.3">
      <c r="A427" s="1" t="s">
        <v>909</v>
      </c>
    </row>
    <row r="428" spans="1:6" x14ac:dyDescent="0.3">
      <c r="A428" s="2" t="s">
        <v>815</v>
      </c>
      <c r="D428" s="146">
        <f>16*(E412/1.35+E413/1.15)</f>
        <v>4079.6135265700486</v>
      </c>
      <c r="E428" s="2" t="s">
        <v>161</v>
      </c>
      <c r="F428" s="2" t="s">
        <v>816</v>
      </c>
    </row>
    <row r="430" spans="1:6" x14ac:dyDescent="0.3">
      <c r="A430" s="1" t="s">
        <v>916</v>
      </c>
    </row>
    <row r="431" spans="1:6" x14ac:dyDescent="0.3">
      <c r="A431" s="2" t="s">
        <v>818</v>
      </c>
    </row>
    <row r="432" spans="1:6" ht="16.5" x14ac:dyDescent="0.3">
      <c r="A432" s="2" t="s">
        <v>819</v>
      </c>
      <c r="C432" s="14">
        <f>B401*PI()*B403^2/4</f>
        <v>0.78539816339744828</v>
      </c>
      <c r="D432" s="2" t="s">
        <v>601</v>
      </c>
    </row>
    <row r="433" spans="1:9" ht="16.5" x14ac:dyDescent="0.3">
      <c r="A433" s="2" t="s">
        <v>820</v>
      </c>
      <c r="D433" s="2" t="s">
        <v>821</v>
      </c>
      <c r="E433" s="14">
        <f>B423-C432</f>
        <v>9.7771018366025508</v>
      </c>
      <c r="F433" s="2" t="s">
        <v>277</v>
      </c>
    </row>
    <row r="434" spans="1:9" ht="45.75" customHeight="1" x14ac:dyDescent="0.3">
      <c r="A434" s="197" t="s">
        <v>822</v>
      </c>
      <c r="B434" s="197"/>
      <c r="C434" s="197"/>
      <c r="D434" s="197"/>
      <c r="E434" s="197"/>
      <c r="F434" s="197"/>
      <c r="G434" s="197"/>
      <c r="H434" s="197"/>
      <c r="I434" s="197"/>
    </row>
    <row r="435" spans="1:9" x14ac:dyDescent="0.3">
      <c r="A435" s="2" t="s">
        <v>823</v>
      </c>
    </row>
    <row r="436" spans="1:9" x14ac:dyDescent="0.3">
      <c r="A436" s="2" t="s">
        <v>824</v>
      </c>
      <c r="D436" s="12">
        <f>D419*E433/B423</f>
        <v>7532.3474184150518</v>
      </c>
      <c r="E436" s="2" t="s">
        <v>161</v>
      </c>
    </row>
    <row r="437" spans="1:9" x14ac:dyDescent="0.3">
      <c r="A437" s="2" t="s">
        <v>825</v>
      </c>
    </row>
    <row r="438" spans="1:9" x14ac:dyDescent="0.3">
      <c r="A438" s="2" t="s">
        <v>826</v>
      </c>
      <c r="D438" s="2">
        <f>16*(E412+E413)</f>
        <v>4784</v>
      </c>
      <c r="E438" s="2" t="s">
        <v>161</v>
      </c>
    </row>
    <row r="439" spans="1:9" x14ac:dyDescent="0.3">
      <c r="A439" s="2" t="s">
        <v>910</v>
      </c>
    </row>
    <row r="440" spans="1:9" x14ac:dyDescent="0.3">
      <c r="A440" s="2" t="s">
        <v>912</v>
      </c>
      <c r="D440" s="12">
        <f>D436+D438</f>
        <v>12316.347418415051</v>
      </c>
      <c r="E440" s="2" t="s">
        <v>161</v>
      </c>
    </row>
    <row r="441" spans="1:9" x14ac:dyDescent="0.3">
      <c r="A441" s="2" t="s">
        <v>911</v>
      </c>
    </row>
    <row r="442" spans="1:9" x14ac:dyDescent="0.3">
      <c r="A442" s="2" t="s">
        <v>913</v>
      </c>
      <c r="D442" s="146">
        <f>D440/2.3</f>
        <v>5354.9336601804571</v>
      </c>
      <c r="E442" s="2" t="s">
        <v>161</v>
      </c>
    </row>
    <row r="444" spans="1:9" x14ac:dyDescent="0.3">
      <c r="A444" s="1" t="s">
        <v>827</v>
      </c>
    </row>
    <row r="445" spans="1:9" x14ac:dyDescent="0.3">
      <c r="A445" s="197" t="s">
        <v>828</v>
      </c>
      <c r="B445" s="215"/>
      <c r="C445" s="215"/>
      <c r="D445" s="215"/>
      <c r="E445" s="215"/>
      <c r="F445" s="215"/>
      <c r="G445" s="215"/>
      <c r="H445" s="215"/>
      <c r="I445" s="215"/>
    </row>
    <row r="446" spans="1:9" ht="31.5" customHeight="1" x14ac:dyDescent="0.3">
      <c r="A446" s="197" t="s">
        <v>829</v>
      </c>
      <c r="B446" s="197"/>
      <c r="C446" s="197"/>
      <c r="D446" s="197"/>
      <c r="E446" s="197"/>
      <c r="F446" s="197"/>
      <c r="G446" s="197"/>
      <c r="H446" s="197"/>
      <c r="I446" s="197"/>
    </row>
    <row r="476" spans="1:8" x14ac:dyDescent="0.3">
      <c r="A476" s="2" t="s">
        <v>830</v>
      </c>
    </row>
    <row r="480" spans="1:8" x14ac:dyDescent="0.3">
      <c r="H480" s="2" t="s">
        <v>831</v>
      </c>
    </row>
    <row r="501" spans="8:8" x14ac:dyDescent="0.3">
      <c r="H501" s="2" t="s">
        <v>832</v>
      </c>
    </row>
    <row r="522" spans="1:9" x14ac:dyDescent="0.3">
      <c r="A522" s="197" t="s">
        <v>833</v>
      </c>
      <c r="B522" s="197"/>
      <c r="C522" s="197"/>
      <c r="D522" s="197"/>
      <c r="E522" s="197"/>
      <c r="F522" s="197"/>
      <c r="G522" s="197"/>
      <c r="H522" s="197"/>
      <c r="I522" s="197"/>
    </row>
    <row r="523" spans="1:9" x14ac:dyDescent="0.3">
      <c r="A523" s="3" t="s">
        <v>834</v>
      </c>
      <c r="C523" s="3" t="s">
        <v>835</v>
      </c>
      <c r="E523" s="3" t="s">
        <v>836</v>
      </c>
    </row>
    <row r="524" spans="1:9" x14ac:dyDescent="0.3">
      <c r="A524" s="3"/>
      <c r="C524" s="3"/>
      <c r="E524" s="3"/>
    </row>
    <row r="525" spans="1:9" x14ac:dyDescent="0.3">
      <c r="A525" s="3"/>
    </row>
    <row r="526" spans="1:9" x14ac:dyDescent="0.3">
      <c r="A526" s="2" t="s">
        <v>837</v>
      </c>
    </row>
    <row r="527" spans="1:9" x14ac:dyDescent="0.3">
      <c r="A527" s="2" t="s">
        <v>838</v>
      </c>
    </row>
    <row r="528" spans="1:9" x14ac:dyDescent="0.3">
      <c r="A528" s="2" t="s">
        <v>839</v>
      </c>
    </row>
    <row r="546" spans="1:5" x14ac:dyDescent="0.3">
      <c r="A546" s="2" t="s">
        <v>840</v>
      </c>
    </row>
    <row r="547" spans="1:5" x14ac:dyDescent="0.3">
      <c r="A547" s="2" t="s">
        <v>841</v>
      </c>
      <c r="B547" s="2">
        <f>B398</f>
        <v>3.25</v>
      </c>
    </row>
    <row r="548" spans="1:5" x14ac:dyDescent="0.3">
      <c r="A548" s="2" t="s">
        <v>914</v>
      </c>
      <c r="B548" s="2">
        <v>0.1</v>
      </c>
      <c r="C548" s="2" t="s">
        <v>6</v>
      </c>
      <c r="D548" s="2" t="s">
        <v>648</v>
      </c>
    </row>
    <row r="549" spans="1:5" x14ac:dyDescent="0.3">
      <c r="A549" s="2" t="s">
        <v>915</v>
      </c>
      <c r="B549" s="2">
        <v>0.2</v>
      </c>
      <c r="C549" s="2" t="s">
        <v>6</v>
      </c>
    </row>
    <row r="551" spans="1:5" x14ac:dyDescent="0.3">
      <c r="A551" s="2" t="s">
        <v>844</v>
      </c>
    </row>
    <row r="552" spans="1:5" x14ac:dyDescent="0.3">
      <c r="A552" s="2" t="s">
        <v>845</v>
      </c>
      <c r="C552" s="2">
        <f>B547-2*B548</f>
        <v>3.05</v>
      </c>
      <c r="D552" s="2" t="s">
        <v>6</v>
      </c>
    </row>
    <row r="553" spans="1:5" x14ac:dyDescent="0.3">
      <c r="A553" s="2" t="s">
        <v>846</v>
      </c>
      <c r="C553" s="2">
        <f>B547-2*B549</f>
        <v>2.85</v>
      </c>
      <c r="D553" s="2" t="s">
        <v>6</v>
      </c>
    </row>
    <row r="554" spans="1:5" x14ac:dyDescent="0.3">
      <c r="A554" s="140" t="s">
        <v>848</v>
      </c>
      <c r="C554" s="141"/>
      <c r="D554" s="12">
        <f>B408*B399*B555*E555+0.5*10*C553*B556*E556</f>
        <v>740.20773492254909</v>
      </c>
      <c r="E554" s="2" t="s">
        <v>21</v>
      </c>
    </row>
    <row r="555" spans="1:5" x14ac:dyDescent="0.3">
      <c r="A555" s="2" t="s">
        <v>201</v>
      </c>
      <c r="B555" s="14">
        <f>EXP(PI()*TAN(D409))*TAN(PI()/4+D409/2)^2</f>
        <v>18.401122218708668</v>
      </c>
      <c r="C555" s="141"/>
      <c r="D555" s="2" t="s">
        <v>202</v>
      </c>
      <c r="E555" s="14">
        <f>1+C553/C552*TAN(D409)</f>
        <v>1.5394912351444043</v>
      </c>
    </row>
    <row r="556" spans="1:5" x14ac:dyDescent="0.3">
      <c r="A556" s="2" t="s">
        <v>203</v>
      </c>
      <c r="B556" s="14">
        <f>2*(B555-1)*TAN(D409)</f>
        <v>20.093085194346052</v>
      </c>
      <c r="C556" s="141"/>
      <c r="D556" s="2" t="s">
        <v>204</v>
      </c>
      <c r="E556" s="14">
        <f>1-0.4*C553/C552</f>
        <v>0.6262295081967213</v>
      </c>
    </row>
    <row r="557" spans="1:5" ht="16.5" x14ac:dyDescent="0.3">
      <c r="A557" s="2" t="s">
        <v>849</v>
      </c>
      <c r="C557" s="14">
        <f>C552*C553</f>
        <v>8.692499999999999</v>
      </c>
      <c r="D557" s="2" t="s">
        <v>601</v>
      </c>
    </row>
    <row r="558" spans="1:5" x14ac:dyDescent="0.3">
      <c r="A558" s="2" t="s">
        <v>847</v>
      </c>
      <c r="D558" s="12">
        <f>D554*C557</f>
        <v>6434.2557358142576</v>
      </c>
      <c r="E558" s="2" t="s">
        <v>161</v>
      </c>
    </row>
    <row r="559" spans="1:5" x14ac:dyDescent="0.3">
      <c r="A559" s="2" t="s">
        <v>850</v>
      </c>
    </row>
    <row r="560" spans="1:5" x14ac:dyDescent="0.3">
      <c r="A560" s="2" t="s">
        <v>851</v>
      </c>
    </row>
    <row r="561" spans="1:9" x14ac:dyDescent="0.3">
      <c r="A561" s="2" t="s">
        <v>852</v>
      </c>
      <c r="D561" s="2" t="s">
        <v>7</v>
      </c>
      <c r="E561" s="2">
        <v>0.33100000000000002</v>
      </c>
      <c r="F561" s="2" t="s">
        <v>6</v>
      </c>
    </row>
    <row r="562" spans="1:9" x14ac:dyDescent="0.3">
      <c r="D562" s="2" t="s">
        <v>853</v>
      </c>
      <c r="E562" s="2">
        <v>0.96199999999999997</v>
      </c>
      <c r="F562" s="2" t="s">
        <v>6</v>
      </c>
    </row>
    <row r="563" spans="1:9" ht="16.5" x14ac:dyDescent="0.3">
      <c r="A563" s="2" t="s">
        <v>854</v>
      </c>
      <c r="D563" s="2" t="s">
        <v>855</v>
      </c>
      <c r="E563" s="14">
        <v>9.1581069078628783</v>
      </c>
      <c r="F563" s="2" t="s">
        <v>601</v>
      </c>
    </row>
    <row r="564" spans="1:9" x14ac:dyDescent="0.3">
      <c r="A564" s="143" t="s">
        <v>847</v>
      </c>
      <c r="B564" s="143"/>
      <c r="C564" s="143"/>
      <c r="D564" s="144">
        <f>D554*E563</f>
        <v>6778.9015704477315</v>
      </c>
      <c r="E564" s="143" t="s">
        <v>161</v>
      </c>
      <c r="F564" s="197" t="s">
        <v>856</v>
      </c>
      <c r="G564" s="197"/>
      <c r="H564" s="197"/>
      <c r="I564" s="197"/>
    </row>
    <row r="565" spans="1:9" x14ac:dyDescent="0.3">
      <c r="A565" s="143"/>
      <c r="B565" s="143"/>
      <c r="C565" s="143"/>
      <c r="D565" s="144"/>
      <c r="E565" s="143"/>
      <c r="F565" s="98"/>
      <c r="G565" s="98"/>
      <c r="H565" s="98"/>
      <c r="I565" s="98"/>
    </row>
    <row r="566" spans="1:9" x14ac:dyDescent="0.3">
      <c r="A566" s="1" t="s">
        <v>908</v>
      </c>
      <c r="B566" s="143"/>
      <c r="C566" s="143"/>
      <c r="D566" s="144"/>
      <c r="E566" s="143"/>
      <c r="F566" s="98"/>
      <c r="G566" s="98"/>
      <c r="H566" s="98"/>
      <c r="I566" s="98"/>
    </row>
    <row r="567" spans="1:9" x14ac:dyDescent="0.3">
      <c r="A567" s="145" t="s">
        <v>812</v>
      </c>
      <c r="B567" s="143">
        <v>2.2999999999999998</v>
      </c>
      <c r="C567" s="143"/>
      <c r="D567" s="144"/>
      <c r="E567" s="143"/>
      <c r="F567" s="98"/>
      <c r="G567" s="98"/>
      <c r="H567" s="98"/>
      <c r="I567" s="98"/>
    </row>
    <row r="568" spans="1:9" x14ac:dyDescent="0.3">
      <c r="A568" s="143" t="s">
        <v>814</v>
      </c>
      <c r="C568" s="12">
        <f>D558/B567</f>
        <v>2797.5024938322863</v>
      </c>
      <c r="D568" s="2" t="s">
        <v>161</v>
      </c>
      <c r="E568" s="2" t="s">
        <v>857</v>
      </c>
    </row>
    <row r="569" spans="1:9" x14ac:dyDescent="0.3">
      <c r="A569" s="143" t="s">
        <v>814</v>
      </c>
      <c r="C569" s="12">
        <f>D564/B567</f>
        <v>2947.3485088903185</v>
      </c>
      <c r="D569" s="2" t="s">
        <v>161</v>
      </c>
      <c r="E569" s="2" t="s">
        <v>858</v>
      </c>
    </row>
    <row r="570" spans="1:9" x14ac:dyDescent="0.3">
      <c r="A570" s="143"/>
    </row>
    <row r="571" spans="1:9" x14ac:dyDescent="0.3">
      <c r="A571" s="197" t="s">
        <v>859</v>
      </c>
      <c r="B571" s="215"/>
      <c r="C571" s="215"/>
      <c r="D571" s="215"/>
      <c r="E571" s="215"/>
      <c r="F571" s="215"/>
      <c r="G571" s="215"/>
      <c r="H571" s="215"/>
      <c r="I571" s="215"/>
    </row>
    <row r="572" spans="1:9" x14ac:dyDescent="0.3">
      <c r="A572" s="2" t="s">
        <v>860</v>
      </c>
    </row>
    <row r="573" spans="1:9" x14ac:dyDescent="0.3">
      <c r="A573" s="218" t="s">
        <v>861</v>
      </c>
      <c r="B573" s="219"/>
      <c r="C573" s="219"/>
      <c r="D573" s="219"/>
      <c r="E573" s="219"/>
      <c r="F573" s="219"/>
      <c r="G573" s="219"/>
      <c r="H573" s="219"/>
      <c r="I573" s="219"/>
    </row>
    <row r="574" spans="1:9" x14ac:dyDescent="0.3">
      <c r="A574" s="2" t="s">
        <v>862</v>
      </c>
    </row>
    <row r="575" spans="1:9" x14ac:dyDescent="0.3">
      <c r="A575" s="2" t="s">
        <v>863</v>
      </c>
      <c r="C575" s="2">
        <f>B400</f>
        <v>4</v>
      </c>
    </row>
    <row r="576" spans="1:9" x14ac:dyDescent="0.3">
      <c r="A576" s="2" t="s">
        <v>864</v>
      </c>
      <c r="C576" s="2">
        <f>B402</f>
        <v>0.75</v>
      </c>
      <c r="D576" s="2" t="s">
        <v>6</v>
      </c>
    </row>
    <row r="577" spans="1:6" x14ac:dyDescent="0.3">
      <c r="A577" s="2" t="s">
        <v>865</v>
      </c>
    </row>
    <row r="578" spans="1:6" ht="16.5" x14ac:dyDescent="0.3">
      <c r="A578" s="2" t="s">
        <v>866</v>
      </c>
      <c r="C578" s="2">
        <f>C576*C576</f>
        <v>0.5625</v>
      </c>
      <c r="D578" s="2" t="s">
        <v>277</v>
      </c>
    </row>
    <row r="579" spans="1:6" x14ac:dyDescent="0.3">
      <c r="A579" s="2" t="s">
        <v>867</v>
      </c>
    </row>
    <row r="580" spans="1:6" x14ac:dyDescent="0.3">
      <c r="A580" s="2" t="s">
        <v>868</v>
      </c>
      <c r="C580" s="2">
        <f>C575*C576</f>
        <v>3</v>
      </c>
      <c r="D580" s="2" t="s">
        <v>6</v>
      </c>
    </row>
    <row r="581" spans="1:6" x14ac:dyDescent="0.3">
      <c r="A581" s="2" t="s">
        <v>869</v>
      </c>
      <c r="C581" s="2">
        <f>C575*C576</f>
        <v>3</v>
      </c>
      <c r="D581" s="2" t="s">
        <v>6</v>
      </c>
    </row>
    <row r="582" spans="1:6" x14ac:dyDescent="0.3">
      <c r="A582" s="2" t="s">
        <v>797</v>
      </c>
    </row>
    <row r="583" spans="1:6" x14ac:dyDescent="0.3">
      <c r="A583" s="2" t="s">
        <v>798</v>
      </c>
      <c r="D583" s="2" t="s">
        <v>799</v>
      </c>
      <c r="E583" s="2">
        <v>39</v>
      </c>
      <c r="F583" s="2" t="s">
        <v>161</v>
      </c>
    </row>
    <row r="584" spans="1:6" x14ac:dyDescent="0.3">
      <c r="A584" s="2" t="s">
        <v>800</v>
      </c>
      <c r="D584" s="2" t="s">
        <v>801</v>
      </c>
      <c r="E584" s="2">
        <v>260</v>
      </c>
      <c r="F584" s="2" t="s">
        <v>161</v>
      </c>
    </row>
    <row r="585" spans="1:6" x14ac:dyDescent="0.3">
      <c r="A585" s="2" t="s">
        <v>802</v>
      </c>
      <c r="D585" s="2" t="s">
        <v>803</v>
      </c>
      <c r="E585" s="2">
        <v>234</v>
      </c>
      <c r="F585" s="2" t="s">
        <v>161</v>
      </c>
    </row>
    <row r="586" spans="1:6" x14ac:dyDescent="0.3">
      <c r="A586" s="2" t="s">
        <v>870</v>
      </c>
    </row>
    <row r="587" spans="1:6" ht="16.5" x14ac:dyDescent="0.3">
      <c r="A587" s="2" t="s">
        <v>871</v>
      </c>
      <c r="C587" s="11">
        <f>PI()*B403^2/4</f>
        <v>4.9087385212340517E-2</v>
      </c>
      <c r="D587" s="2" t="s">
        <v>277</v>
      </c>
    </row>
    <row r="588" spans="1:6" x14ac:dyDescent="0.3">
      <c r="A588" s="2" t="s">
        <v>872</v>
      </c>
    </row>
    <row r="589" spans="1:6" x14ac:dyDescent="0.3">
      <c r="A589" s="3" t="s">
        <v>917</v>
      </c>
      <c r="E589" s="12">
        <f>((E583+E584)-D554*C587)/C578</f>
        <v>466.96024493991604</v>
      </c>
      <c r="F589" s="2" t="s">
        <v>21</v>
      </c>
    </row>
    <row r="590" spans="1:6" x14ac:dyDescent="0.3">
      <c r="A590" s="2" t="s">
        <v>873</v>
      </c>
    </row>
    <row r="591" spans="1:6" x14ac:dyDescent="0.3">
      <c r="A591" s="3" t="s">
        <v>874</v>
      </c>
      <c r="C591" s="2">
        <f>E585/C578</f>
        <v>416</v>
      </c>
      <c r="D591" s="2" t="s">
        <v>875</v>
      </c>
    </row>
    <row r="592" spans="1:6" x14ac:dyDescent="0.3">
      <c r="A592" s="3" t="s">
        <v>812</v>
      </c>
      <c r="B592" s="2">
        <v>2.2999999999999998</v>
      </c>
    </row>
    <row r="593" spans="1:8" x14ac:dyDescent="0.3">
      <c r="A593" s="2" t="s">
        <v>876</v>
      </c>
    </row>
    <row r="594" spans="1:8" x14ac:dyDescent="0.3">
      <c r="A594" s="3" t="s">
        <v>877</v>
      </c>
      <c r="C594" s="12">
        <f>E589/B592</f>
        <v>203.02619345213742</v>
      </c>
      <c r="D594" s="2" t="s">
        <v>21</v>
      </c>
    </row>
    <row r="595" spans="1:8" x14ac:dyDescent="0.3">
      <c r="A595" s="2" t="s">
        <v>878</v>
      </c>
    </row>
    <row r="596" spans="1:8" x14ac:dyDescent="0.3">
      <c r="A596" s="3" t="s">
        <v>879</v>
      </c>
      <c r="C596" s="12">
        <f>C591/B592</f>
        <v>180.86956521739131</v>
      </c>
      <c r="D596" s="2" t="s">
        <v>21</v>
      </c>
    </row>
    <row r="600" spans="1:8" x14ac:dyDescent="0.3">
      <c r="H600" s="2" t="s">
        <v>831</v>
      </c>
    </row>
    <row r="621" spans="1:4" x14ac:dyDescent="0.3">
      <c r="A621" s="2" t="s">
        <v>840</v>
      </c>
    </row>
    <row r="622" spans="1:4" x14ac:dyDescent="0.3">
      <c r="A622" s="2" t="s">
        <v>841</v>
      </c>
      <c r="B622" s="2">
        <f>C580</f>
        <v>3</v>
      </c>
      <c r="C622" s="2" t="s">
        <v>6</v>
      </c>
    </row>
    <row r="623" spans="1:4" ht="16.5" x14ac:dyDescent="0.35">
      <c r="A623" s="1" t="s">
        <v>842</v>
      </c>
      <c r="B623" s="1">
        <v>0.1</v>
      </c>
      <c r="C623" s="1" t="s">
        <v>6</v>
      </c>
      <c r="D623" s="1" t="s">
        <v>648</v>
      </c>
    </row>
    <row r="624" spans="1:4" ht="16.5" x14ac:dyDescent="0.35">
      <c r="A624" s="1" t="s">
        <v>843</v>
      </c>
      <c r="B624" s="1">
        <v>0.2</v>
      </c>
      <c r="C624" s="1" t="s">
        <v>6</v>
      </c>
    </row>
    <row r="626" spans="1:9" x14ac:dyDescent="0.3">
      <c r="A626" s="2" t="s">
        <v>851</v>
      </c>
    </row>
    <row r="627" spans="1:9" x14ac:dyDescent="0.3">
      <c r="A627" s="2" t="s">
        <v>852</v>
      </c>
      <c r="D627" s="2" t="s">
        <v>435</v>
      </c>
      <c r="E627" s="14">
        <v>0.49664771417628423</v>
      </c>
      <c r="F627" s="2" t="s">
        <v>6</v>
      </c>
    </row>
    <row r="628" spans="1:9" x14ac:dyDescent="0.3">
      <c r="D628" s="2" t="s">
        <v>880</v>
      </c>
      <c r="E628" s="14">
        <v>0.5016877527638135</v>
      </c>
      <c r="F628" s="2" t="s">
        <v>6</v>
      </c>
    </row>
    <row r="629" spans="1:9" ht="16.5" x14ac:dyDescent="0.3">
      <c r="A629" s="2" t="s">
        <v>854</v>
      </c>
      <c r="D629" s="28" t="s">
        <v>881</v>
      </c>
      <c r="E629" s="14">
        <v>8.379609466555765</v>
      </c>
      <c r="F629" s="2" t="s">
        <v>601</v>
      </c>
    </row>
    <row r="630" spans="1:9" ht="16.5" x14ac:dyDescent="0.3">
      <c r="A630" s="2" t="s">
        <v>882</v>
      </c>
      <c r="D630" s="28" t="s">
        <v>883</v>
      </c>
      <c r="E630" s="14">
        <v>0.62039053344423389</v>
      </c>
      <c r="F630" s="2" t="s">
        <v>601</v>
      </c>
    </row>
    <row r="631" spans="1:9" x14ac:dyDescent="0.3">
      <c r="D631" s="28"/>
      <c r="E631" s="14"/>
    </row>
    <row r="632" spans="1:9" x14ac:dyDescent="0.3">
      <c r="A632" s="1" t="s">
        <v>909</v>
      </c>
      <c r="D632" s="28"/>
      <c r="E632" s="14"/>
    </row>
    <row r="633" spans="1:9" x14ac:dyDescent="0.3">
      <c r="A633" s="143" t="s">
        <v>884</v>
      </c>
      <c r="B633" s="143"/>
      <c r="C633" s="143"/>
      <c r="D633" s="144">
        <f>C594*E629-C596*E630</f>
        <v>1589.0704465612689</v>
      </c>
      <c r="E633" s="143" t="s">
        <v>161</v>
      </c>
      <c r="F633" s="197"/>
      <c r="G633" s="197"/>
      <c r="H633" s="197"/>
      <c r="I633" s="197"/>
    </row>
    <row r="635" spans="1:9" x14ac:dyDescent="0.3">
      <c r="A635" s="1" t="s">
        <v>916</v>
      </c>
    </row>
    <row r="636" spans="1:9" x14ac:dyDescent="0.3">
      <c r="A636" s="2" t="s">
        <v>885</v>
      </c>
      <c r="D636" s="12">
        <f>C569+D633</f>
        <v>4536.418955451587</v>
      </c>
      <c r="E636" s="2" t="s">
        <v>161</v>
      </c>
    </row>
    <row r="639" spans="1:9" ht="43.5" customHeight="1" x14ac:dyDescent="0.3">
      <c r="A639" s="197" t="s">
        <v>886</v>
      </c>
      <c r="B639" s="215"/>
      <c r="C639" s="215"/>
      <c r="D639" s="215"/>
      <c r="E639" s="215"/>
      <c r="F639" s="215"/>
      <c r="G639" s="215"/>
      <c r="H639" s="215"/>
      <c r="I639" s="215"/>
    </row>
    <row r="640" spans="1:9" x14ac:dyDescent="0.3">
      <c r="A640" s="2" t="s">
        <v>860</v>
      </c>
    </row>
    <row r="641" spans="1:9" ht="150.75" customHeight="1" x14ac:dyDescent="0.3">
      <c r="A641" s="218" t="s">
        <v>887</v>
      </c>
      <c r="B641" s="219"/>
      <c r="C641" s="219"/>
      <c r="D641" s="219"/>
      <c r="E641" s="219"/>
      <c r="F641" s="219"/>
      <c r="G641" s="219"/>
      <c r="H641" s="219"/>
      <c r="I641" s="219"/>
    </row>
    <row r="642" spans="1:9" x14ac:dyDescent="0.3">
      <c r="A642" s="2" t="s">
        <v>862</v>
      </c>
    </row>
    <row r="643" spans="1:9" x14ac:dyDescent="0.3">
      <c r="A643" s="2" t="s">
        <v>863</v>
      </c>
      <c r="C643" s="2">
        <f>C575</f>
        <v>4</v>
      </c>
    </row>
    <row r="644" spans="1:9" x14ac:dyDescent="0.3">
      <c r="A644" s="2" t="s">
        <v>864</v>
      </c>
      <c r="C644" s="2">
        <f>C576</f>
        <v>0.75</v>
      </c>
      <c r="D644" s="2" t="s">
        <v>6</v>
      </c>
    </row>
    <row r="645" spans="1:9" x14ac:dyDescent="0.3">
      <c r="A645" s="2" t="s">
        <v>865</v>
      </c>
    </row>
    <row r="646" spans="1:9" ht="16.5" x14ac:dyDescent="0.3">
      <c r="A646" s="2" t="s">
        <v>866</v>
      </c>
      <c r="C646" s="2">
        <f>C644*C644</f>
        <v>0.5625</v>
      </c>
      <c r="D646" s="2" t="s">
        <v>277</v>
      </c>
    </row>
    <row r="647" spans="1:9" x14ac:dyDescent="0.3">
      <c r="A647" s="2" t="s">
        <v>867</v>
      </c>
    </row>
    <row r="648" spans="1:9" x14ac:dyDescent="0.3">
      <c r="A648" s="2" t="s">
        <v>868</v>
      </c>
      <c r="C648" s="2">
        <f>C643*C644</f>
        <v>3</v>
      </c>
      <c r="D648" s="2" t="s">
        <v>6</v>
      </c>
    </row>
    <row r="649" spans="1:9" x14ac:dyDescent="0.3">
      <c r="A649" s="2" t="s">
        <v>869</v>
      </c>
      <c r="C649" s="2">
        <f>C643*C644</f>
        <v>3</v>
      </c>
      <c r="D649" s="2" t="s">
        <v>6</v>
      </c>
    </row>
    <row r="650" spans="1:9" x14ac:dyDescent="0.3">
      <c r="A650" s="2" t="s">
        <v>797</v>
      </c>
    </row>
    <row r="651" spans="1:9" x14ac:dyDescent="0.3">
      <c r="A651" s="2" t="s">
        <v>798</v>
      </c>
      <c r="D651" s="2" t="s">
        <v>799</v>
      </c>
      <c r="E651" s="2">
        <v>39</v>
      </c>
      <c r="F651" s="2" t="s">
        <v>161</v>
      </c>
    </row>
    <row r="652" spans="1:9" x14ac:dyDescent="0.3">
      <c r="A652" s="2" t="s">
        <v>800</v>
      </c>
      <c r="D652" s="2" t="s">
        <v>801</v>
      </c>
      <c r="E652" s="2">
        <v>260</v>
      </c>
      <c r="F652" s="2" t="s">
        <v>161</v>
      </c>
    </row>
    <row r="653" spans="1:9" x14ac:dyDescent="0.3">
      <c r="A653" s="2" t="s">
        <v>802</v>
      </c>
      <c r="D653" s="2" t="s">
        <v>803</v>
      </c>
      <c r="E653" s="2">
        <v>234</v>
      </c>
      <c r="F653" s="2" t="s">
        <v>161</v>
      </c>
    </row>
    <row r="654" spans="1:9" x14ac:dyDescent="0.3">
      <c r="A654" s="2" t="s">
        <v>876</v>
      </c>
    </row>
    <row r="655" spans="1:9" x14ac:dyDescent="0.3">
      <c r="A655" s="2" t="s">
        <v>888</v>
      </c>
    </row>
    <row r="656" spans="1:9" x14ac:dyDescent="0.3">
      <c r="A656" s="3" t="s">
        <v>889</v>
      </c>
      <c r="D656" s="12">
        <f>(E651/B657+E652/E657)/C646</f>
        <v>453.2903918411165</v>
      </c>
      <c r="E656" s="2" t="s">
        <v>890</v>
      </c>
    </row>
    <row r="657" spans="1:9" x14ac:dyDescent="0.3">
      <c r="A657" s="3" t="s">
        <v>891</v>
      </c>
      <c r="B657" s="2">
        <v>1.35</v>
      </c>
      <c r="D657" s="3" t="s">
        <v>892</v>
      </c>
      <c r="E657" s="2">
        <v>1.1499999999999999</v>
      </c>
    </row>
    <row r="658" spans="1:9" x14ac:dyDescent="0.3">
      <c r="A658" s="2" t="s">
        <v>893</v>
      </c>
    </row>
    <row r="659" spans="1:9" x14ac:dyDescent="0.3">
      <c r="A659" s="3" t="s">
        <v>894</v>
      </c>
      <c r="C659" s="12">
        <f>(E653/B660)/C646</f>
        <v>332.79999999999995</v>
      </c>
      <c r="D659" s="2" t="s">
        <v>895</v>
      </c>
    </row>
    <row r="660" spans="1:9" x14ac:dyDescent="0.3">
      <c r="A660" s="3" t="s">
        <v>565</v>
      </c>
      <c r="B660" s="2">
        <v>1.25</v>
      </c>
    </row>
    <row r="661" spans="1:9" x14ac:dyDescent="0.3">
      <c r="A661" s="2" t="s">
        <v>896</v>
      </c>
    </row>
    <row r="662" spans="1:9" x14ac:dyDescent="0.3">
      <c r="A662" s="2" t="s">
        <v>841</v>
      </c>
      <c r="B662" s="2">
        <f>C580</f>
        <v>3</v>
      </c>
      <c r="C662" s="2" t="s">
        <v>6</v>
      </c>
    </row>
    <row r="663" spans="1:9" x14ac:dyDescent="0.3">
      <c r="A663" s="2" t="s">
        <v>914</v>
      </c>
      <c r="B663" s="2">
        <v>0.1</v>
      </c>
      <c r="C663" s="2" t="s">
        <v>6</v>
      </c>
      <c r="D663" s="2" t="s">
        <v>648</v>
      </c>
    </row>
    <row r="664" spans="1:9" x14ac:dyDescent="0.3">
      <c r="A664" s="2" t="s">
        <v>915</v>
      </c>
      <c r="B664" s="2">
        <v>0.2</v>
      </c>
      <c r="C664" s="2" t="s">
        <v>6</v>
      </c>
    </row>
    <row r="666" spans="1:9" x14ac:dyDescent="0.3">
      <c r="A666" s="2" t="s">
        <v>851</v>
      </c>
    </row>
    <row r="667" spans="1:9" x14ac:dyDescent="0.3">
      <c r="A667" s="2" t="s">
        <v>852</v>
      </c>
      <c r="D667" s="2" t="s">
        <v>435</v>
      </c>
      <c r="E667" s="14">
        <v>0.54200000000000004</v>
      </c>
      <c r="F667" s="2" t="s">
        <v>6</v>
      </c>
    </row>
    <row r="668" spans="1:9" x14ac:dyDescent="0.3">
      <c r="D668" s="2" t="s">
        <v>880</v>
      </c>
      <c r="E668" s="14">
        <v>0.47899999999999998</v>
      </c>
      <c r="F668" s="2" t="s">
        <v>6</v>
      </c>
    </row>
    <row r="669" spans="1:9" ht="16.5" x14ac:dyDescent="0.3">
      <c r="A669" s="2" t="s">
        <v>854</v>
      </c>
      <c r="D669" s="28" t="s">
        <v>881</v>
      </c>
      <c r="E669" s="14">
        <v>8.3170000000000002</v>
      </c>
      <c r="F669" s="2" t="s">
        <v>601</v>
      </c>
    </row>
    <row r="670" spans="1:9" ht="16.5" x14ac:dyDescent="0.3">
      <c r="A670" s="2" t="s">
        <v>882</v>
      </c>
      <c r="D670" s="28" t="s">
        <v>883</v>
      </c>
      <c r="E670" s="14">
        <v>0.68300000000000005</v>
      </c>
      <c r="F670" s="2" t="s">
        <v>601</v>
      </c>
      <c r="G670" s="14"/>
      <c r="H670" s="14"/>
    </row>
    <row r="671" spans="1:9" x14ac:dyDescent="0.3">
      <c r="A671" s="143" t="s">
        <v>897</v>
      </c>
      <c r="B671" s="143"/>
      <c r="C671" s="143"/>
      <c r="D671" s="144">
        <v>3543</v>
      </c>
      <c r="E671" s="143" t="s">
        <v>161</v>
      </c>
      <c r="F671" s="45"/>
      <c r="G671" s="45"/>
      <c r="H671" s="45"/>
      <c r="I671" s="45"/>
    </row>
    <row r="673" spans="1:9" x14ac:dyDescent="0.3">
      <c r="A673" s="2" t="s">
        <v>918</v>
      </c>
    </row>
    <row r="674" spans="1:9" x14ac:dyDescent="0.3">
      <c r="A674" s="2" t="s">
        <v>898</v>
      </c>
    </row>
    <row r="676" spans="1:9" x14ac:dyDescent="0.3">
      <c r="A676" s="220"/>
      <c r="B676" s="220"/>
      <c r="C676" s="220"/>
      <c r="D676" s="201" t="s">
        <v>899</v>
      </c>
      <c r="E676" s="221"/>
      <c r="F676" s="201" t="s">
        <v>900</v>
      </c>
      <c r="G676" s="202"/>
      <c r="H676" s="221"/>
    </row>
    <row r="677" spans="1:9" x14ac:dyDescent="0.3">
      <c r="A677" s="222" t="s">
        <v>901</v>
      </c>
      <c r="B677" s="222"/>
      <c r="C677" s="222"/>
      <c r="D677" s="223">
        <f>D425</f>
        <v>3538.0102778674022</v>
      </c>
      <c r="E677" s="224"/>
      <c r="F677" s="147">
        <f>C568</f>
        <v>2797.5024938322863</v>
      </c>
      <c r="G677" s="201" t="s">
        <v>902</v>
      </c>
      <c r="H677" s="221"/>
    </row>
    <row r="678" spans="1:9" x14ac:dyDescent="0.3">
      <c r="A678" s="222"/>
      <c r="B678" s="222"/>
      <c r="C678" s="222"/>
      <c r="D678" s="225"/>
      <c r="E678" s="226"/>
      <c r="F678" s="147">
        <f>C569</f>
        <v>2947.3485088903185</v>
      </c>
      <c r="G678" s="201" t="s">
        <v>903</v>
      </c>
      <c r="H678" s="221"/>
    </row>
    <row r="679" spans="1:9" ht="15.75" x14ac:dyDescent="0.3">
      <c r="A679" s="220" t="s">
        <v>904</v>
      </c>
      <c r="B679" s="220"/>
      <c r="C679" s="220"/>
      <c r="D679" s="227">
        <f>D428</f>
        <v>4079.6135265700486</v>
      </c>
      <c r="E679" s="204"/>
      <c r="F679" s="147">
        <f>D671</f>
        <v>3543</v>
      </c>
      <c r="G679" s="228"/>
      <c r="H679" s="229"/>
    </row>
    <row r="680" spans="1:9" ht="15.75" x14ac:dyDescent="0.3">
      <c r="A680" s="220" t="s">
        <v>817</v>
      </c>
      <c r="B680" s="220"/>
      <c r="C680" s="220"/>
      <c r="D680" s="227">
        <f>D442</f>
        <v>5354.9336601804571</v>
      </c>
      <c r="E680" s="204"/>
      <c r="F680" s="147">
        <f>D636</f>
        <v>4536.418955451587</v>
      </c>
      <c r="G680" s="228"/>
      <c r="H680" s="229"/>
    </row>
    <row r="682" spans="1:9" x14ac:dyDescent="0.3">
      <c r="A682" s="1" t="s">
        <v>786</v>
      </c>
    </row>
    <row r="683" spans="1:9" ht="30.75" customHeight="1" x14ac:dyDescent="0.3">
      <c r="A683" s="197" t="s">
        <v>1090</v>
      </c>
      <c r="B683" s="197"/>
      <c r="C683" s="197"/>
      <c r="D683" s="197"/>
      <c r="E683" s="197"/>
      <c r="F683" s="197"/>
      <c r="G683" s="197"/>
      <c r="H683" s="197"/>
      <c r="I683" s="197"/>
    </row>
    <row r="684" spans="1:9" x14ac:dyDescent="0.3">
      <c r="A684" s="1" t="s">
        <v>648</v>
      </c>
    </row>
    <row r="685" spans="1:9" x14ac:dyDescent="0.3">
      <c r="A685" s="2" t="s">
        <v>920</v>
      </c>
      <c r="C685" s="2" t="s">
        <v>921</v>
      </c>
    </row>
    <row r="686" spans="1:9" ht="21" x14ac:dyDescent="0.4">
      <c r="A686" s="2" t="s">
        <v>922</v>
      </c>
      <c r="C686" s="28" t="s">
        <v>923</v>
      </c>
    </row>
    <row r="687" spans="1:9" x14ac:dyDescent="0.3">
      <c r="A687" s="2" t="s">
        <v>518</v>
      </c>
      <c r="B687" s="2">
        <v>30</v>
      </c>
      <c r="C687" s="2" t="s">
        <v>6</v>
      </c>
      <c r="D687" s="2" t="s">
        <v>517</v>
      </c>
    </row>
    <row r="688" spans="1:9" x14ac:dyDescent="0.3">
      <c r="A688" s="2" t="s">
        <v>924</v>
      </c>
      <c r="B688" s="2">
        <v>1</v>
      </c>
      <c r="C688" s="2" t="s">
        <v>6</v>
      </c>
      <c r="D688" s="2" t="s">
        <v>713</v>
      </c>
    </row>
    <row r="689" spans="1:4" x14ac:dyDescent="0.3">
      <c r="A689" s="2" t="s">
        <v>925</v>
      </c>
      <c r="B689" s="2">
        <v>27000</v>
      </c>
      <c r="C689" s="2" t="s">
        <v>926</v>
      </c>
      <c r="D689" s="2" t="s">
        <v>927</v>
      </c>
    </row>
    <row r="690" spans="1:4" x14ac:dyDescent="0.3">
      <c r="A690" s="2" t="s">
        <v>512</v>
      </c>
      <c r="C690" s="2" t="s">
        <v>928</v>
      </c>
    </row>
    <row r="691" spans="1:4" x14ac:dyDescent="0.3">
      <c r="A691" s="2" t="s">
        <v>929</v>
      </c>
      <c r="B691" s="2">
        <v>100</v>
      </c>
      <c r="C691" s="2" t="s">
        <v>21</v>
      </c>
      <c r="D691" s="2" t="s">
        <v>930</v>
      </c>
    </row>
    <row r="692" spans="1:4" x14ac:dyDescent="0.3">
      <c r="A692" s="2" t="s">
        <v>669</v>
      </c>
      <c r="B692" s="2">
        <v>4</v>
      </c>
      <c r="D692" s="2" t="s">
        <v>931</v>
      </c>
    </row>
    <row r="693" spans="1:4" x14ac:dyDescent="0.3">
      <c r="A693" s="2" t="s">
        <v>932</v>
      </c>
      <c r="B693" s="2">
        <v>40</v>
      </c>
      <c r="D693" s="2" t="s">
        <v>933</v>
      </c>
    </row>
    <row r="694" spans="1:4" x14ac:dyDescent="0.3">
      <c r="A694" s="2" t="s">
        <v>934</v>
      </c>
    </row>
    <row r="695" spans="1:4" x14ac:dyDescent="0.3">
      <c r="A695" s="2" t="s">
        <v>935</v>
      </c>
      <c r="B695" s="2">
        <v>0.2</v>
      </c>
      <c r="C695" s="2" t="s">
        <v>521</v>
      </c>
      <c r="D695" s="2" t="s">
        <v>936</v>
      </c>
    </row>
    <row r="696" spans="1:4" x14ac:dyDescent="0.3">
      <c r="A696" s="2" t="s">
        <v>937</v>
      </c>
      <c r="B696" s="2">
        <v>0.4</v>
      </c>
      <c r="C696" s="2" t="s">
        <v>521</v>
      </c>
      <c r="D696" s="2" t="s">
        <v>938</v>
      </c>
    </row>
    <row r="697" spans="1:4" x14ac:dyDescent="0.3">
      <c r="A697" s="2" t="s">
        <v>939</v>
      </c>
      <c r="B697" s="2">
        <v>2</v>
      </c>
      <c r="C697" s="2" t="s">
        <v>940</v>
      </c>
      <c r="D697" s="2" t="s">
        <v>941</v>
      </c>
    </row>
    <row r="713" spans="5:9" x14ac:dyDescent="0.3">
      <c r="E713" s="1" t="s">
        <v>642</v>
      </c>
    </row>
    <row r="714" spans="5:9" x14ac:dyDescent="0.3">
      <c r="E714" s="197" t="s">
        <v>942</v>
      </c>
      <c r="F714" s="197"/>
      <c r="G714" s="197"/>
      <c r="H714" s="197"/>
      <c r="I714" s="197"/>
    </row>
    <row r="715" spans="5:9" x14ac:dyDescent="0.3">
      <c r="E715" s="199"/>
      <c r="F715" s="199"/>
      <c r="G715" s="199"/>
      <c r="H715" s="199"/>
      <c r="I715" s="199"/>
    </row>
    <row r="716" spans="5:9" x14ac:dyDescent="0.3">
      <c r="E716" s="230" t="s">
        <v>943</v>
      </c>
      <c r="F716" s="232" t="s">
        <v>944</v>
      </c>
      <c r="G716" s="230" t="s">
        <v>945</v>
      </c>
    </row>
    <row r="717" spans="5:9" x14ac:dyDescent="0.3">
      <c r="E717" s="231"/>
      <c r="F717" s="233"/>
      <c r="G717" s="231"/>
    </row>
    <row r="718" spans="5:9" ht="18" x14ac:dyDescent="0.3">
      <c r="E718" s="234">
        <v>0.4</v>
      </c>
      <c r="F718" s="148" t="s">
        <v>946</v>
      </c>
      <c r="G718" s="148">
        <v>61.8</v>
      </c>
    </row>
    <row r="719" spans="5:9" ht="18" x14ac:dyDescent="0.3">
      <c r="E719" s="234"/>
      <c r="F719" s="148" t="s">
        <v>947</v>
      </c>
      <c r="G719" s="148">
        <v>114.7</v>
      </c>
    </row>
    <row r="720" spans="5:9" ht="18" x14ac:dyDescent="0.3">
      <c r="E720" s="234"/>
      <c r="F720" s="148" t="s">
        <v>948</v>
      </c>
      <c r="G720" s="148">
        <v>177.5</v>
      </c>
    </row>
    <row r="721" spans="1:7" ht="18" x14ac:dyDescent="0.3">
      <c r="E721" s="234">
        <v>0.5</v>
      </c>
      <c r="F721" s="148" t="s">
        <v>946</v>
      </c>
      <c r="G721" s="148">
        <v>89.2</v>
      </c>
    </row>
    <row r="722" spans="1:7" ht="18" x14ac:dyDescent="0.3">
      <c r="E722" s="234"/>
      <c r="F722" s="148" t="s">
        <v>947</v>
      </c>
      <c r="G722" s="148">
        <v>215.7</v>
      </c>
    </row>
    <row r="723" spans="1:7" ht="18" x14ac:dyDescent="0.3">
      <c r="E723" s="234"/>
      <c r="F723" s="148" t="s">
        <v>948</v>
      </c>
      <c r="G723" s="148">
        <v>347.1</v>
      </c>
    </row>
    <row r="724" spans="1:7" ht="18" x14ac:dyDescent="0.3">
      <c r="E724" s="234">
        <v>0.6</v>
      </c>
      <c r="F724" s="148" t="s">
        <v>949</v>
      </c>
      <c r="G724" s="148">
        <v>154</v>
      </c>
    </row>
    <row r="725" spans="1:7" ht="18" x14ac:dyDescent="0.3">
      <c r="E725" s="234"/>
      <c r="F725" s="148" t="s">
        <v>950</v>
      </c>
      <c r="G725" s="148">
        <v>384.4</v>
      </c>
    </row>
    <row r="726" spans="1:7" ht="18" x14ac:dyDescent="0.3">
      <c r="E726" s="234"/>
      <c r="F726" s="148" t="s">
        <v>951</v>
      </c>
      <c r="G726" s="148">
        <v>600.1</v>
      </c>
    </row>
    <row r="727" spans="1:7" ht="18" x14ac:dyDescent="0.3">
      <c r="E727" s="234">
        <v>0.8</v>
      </c>
      <c r="F727" s="148" t="s">
        <v>952</v>
      </c>
      <c r="G727" s="148">
        <v>365.8</v>
      </c>
    </row>
    <row r="728" spans="1:7" ht="18" x14ac:dyDescent="0.3">
      <c r="E728" s="234"/>
      <c r="F728" s="148" t="s">
        <v>953</v>
      </c>
      <c r="G728" s="148">
        <v>994.3</v>
      </c>
    </row>
    <row r="729" spans="1:7" ht="18" x14ac:dyDescent="0.3">
      <c r="E729" s="234"/>
      <c r="F729" s="148" t="s">
        <v>954</v>
      </c>
      <c r="G729" s="148">
        <v>1574</v>
      </c>
    </row>
    <row r="730" spans="1:7" ht="18" x14ac:dyDescent="0.3">
      <c r="E730" s="234">
        <v>1</v>
      </c>
      <c r="F730" s="148" t="s">
        <v>955</v>
      </c>
      <c r="G730" s="148">
        <v>714.9</v>
      </c>
    </row>
    <row r="731" spans="1:7" ht="18" x14ac:dyDescent="0.3">
      <c r="A731" s="2" t="s">
        <v>956</v>
      </c>
      <c r="B731" s="2">
        <v>1.6719999999999999</v>
      </c>
      <c r="C731" s="2" t="s">
        <v>957</v>
      </c>
      <c r="E731" s="234"/>
      <c r="F731" s="148" t="s">
        <v>958</v>
      </c>
      <c r="G731" s="148">
        <v>1672</v>
      </c>
    </row>
    <row r="732" spans="1:7" ht="18" x14ac:dyDescent="0.3">
      <c r="E732" s="234"/>
      <c r="F732" s="148" t="s">
        <v>959</v>
      </c>
      <c r="G732" s="148">
        <v>2778</v>
      </c>
    </row>
    <row r="733" spans="1:7" ht="18" x14ac:dyDescent="0.3">
      <c r="E733" s="234">
        <v>1.2</v>
      </c>
      <c r="F733" s="148" t="s">
        <v>960</v>
      </c>
      <c r="G733" s="148">
        <v>1235</v>
      </c>
    </row>
    <row r="734" spans="1:7" ht="18" x14ac:dyDescent="0.3">
      <c r="E734" s="234"/>
      <c r="F734" s="148" t="s">
        <v>961</v>
      </c>
      <c r="G734" s="148">
        <v>2330</v>
      </c>
    </row>
    <row r="735" spans="1:7" ht="18" x14ac:dyDescent="0.3">
      <c r="E735" s="234"/>
      <c r="F735" s="148" t="s">
        <v>962</v>
      </c>
      <c r="G735" s="148">
        <v>4333</v>
      </c>
    </row>
    <row r="736" spans="1:7" ht="18" x14ac:dyDescent="0.3">
      <c r="E736" s="234">
        <v>1.5</v>
      </c>
      <c r="F736" s="148" t="s">
        <v>963</v>
      </c>
      <c r="G736" s="148">
        <v>2411</v>
      </c>
    </row>
    <row r="737" spans="1:7" ht="18" x14ac:dyDescent="0.3">
      <c r="E737" s="234"/>
      <c r="F737" s="148" t="s">
        <v>964</v>
      </c>
      <c r="G737" s="148">
        <v>4551</v>
      </c>
    </row>
    <row r="738" spans="1:7" ht="18" x14ac:dyDescent="0.3">
      <c r="E738" s="234"/>
      <c r="F738" s="148" t="s">
        <v>965</v>
      </c>
      <c r="G738" s="148">
        <v>6553</v>
      </c>
    </row>
    <row r="739" spans="1:7" x14ac:dyDescent="0.3">
      <c r="A739" s="2" t="s">
        <v>1092</v>
      </c>
    </row>
    <row r="740" spans="1:7" x14ac:dyDescent="0.3">
      <c r="A740" s="2" t="s">
        <v>966</v>
      </c>
    </row>
    <row r="741" spans="1:7" ht="16.5" x14ac:dyDescent="0.3">
      <c r="A741" s="2" t="s">
        <v>967</v>
      </c>
      <c r="D741" s="2">
        <f>9*B691*B688^2*(B687/B688-1.5)</f>
        <v>25650</v>
      </c>
      <c r="E741" s="2" t="s">
        <v>968</v>
      </c>
      <c r="F741" s="14">
        <f>D741/1000</f>
        <v>25.65</v>
      </c>
      <c r="G741" s="2" t="s">
        <v>521</v>
      </c>
    </row>
    <row r="743" spans="1:7" x14ac:dyDescent="0.3">
      <c r="A743" s="2" t="s">
        <v>969</v>
      </c>
    </row>
    <row r="745" spans="1:7" ht="15.75" x14ac:dyDescent="0.3">
      <c r="A745"/>
    </row>
    <row r="747" spans="1:7" x14ac:dyDescent="0.3">
      <c r="A747" s="2" t="s">
        <v>970</v>
      </c>
      <c r="D747" s="12">
        <f>B691*B688^2*(-9*(B687/B688+1.5)+9*SQRT(2*(B687/B688)^2+4*B731*1000/(9*B691*B688^3)+4.5))</f>
        <v>9960.1057163772348</v>
      </c>
      <c r="E747" s="2" t="s">
        <v>968</v>
      </c>
      <c r="F747" s="14">
        <f>D747/1000</f>
        <v>9.9601057163772353</v>
      </c>
      <c r="G747" s="2" t="s">
        <v>521</v>
      </c>
    </row>
    <row r="749" spans="1:7" x14ac:dyDescent="0.3">
      <c r="A749" s="2" t="s">
        <v>971</v>
      </c>
    </row>
    <row r="750" spans="1:7" x14ac:dyDescent="0.3">
      <c r="A750" s="2" t="s">
        <v>972</v>
      </c>
      <c r="D750" s="12">
        <f>B691*B688^2*(-13.5+SQRT(182.25+36000*B731/B691/B688^3))</f>
        <v>1450.3035549739959</v>
      </c>
      <c r="E750" s="2" t="s">
        <v>968</v>
      </c>
      <c r="F750" s="14">
        <f>D750/1000</f>
        <v>1.450303554973996</v>
      </c>
      <c r="G750" s="2" t="s">
        <v>521</v>
      </c>
    </row>
    <row r="751" spans="1:7" x14ac:dyDescent="0.3">
      <c r="A751" s="2" t="s">
        <v>973</v>
      </c>
      <c r="E751" s="14">
        <f>MIN(F741,F747,F750)</f>
        <v>1.450303554973996</v>
      </c>
      <c r="F751" s="2" t="s">
        <v>521</v>
      </c>
    </row>
    <row r="752" spans="1:7" x14ac:dyDescent="0.3">
      <c r="E752" s="14"/>
    </row>
    <row r="753" spans="1:9" x14ac:dyDescent="0.3">
      <c r="E753" s="14"/>
    </row>
    <row r="754" spans="1:9" x14ac:dyDescent="0.3">
      <c r="E754" s="14"/>
    </row>
    <row r="755" spans="1:9" x14ac:dyDescent="0.3">
      <c r="E755" s="14"/>
    </row>
    <row r="756" spans="1:9" x14ac:dyDescent="0.3">
      <c r="E756" s="14"/>
    </row>
    <row r="757" spans="1:9" x14ac:dyDescent="0.3">
      <c r="E757" s="14"/>
    </row>
    <row r="759" spans="1:9" x14ac:dyDescent="0.3">
      <c r="A759" s="197" t="s">
        <v>974</v>
      </c>
      <c r="B759" s="197"/>
      <c r="C759" s="197"/>
      <c r="D759" s="197"/>
      <c r="E759" s="197"/>
      <c r="F759" s="197"/>
      <c r="G759" s="197"/>
      <c r="H759" s="197"/>
      <c r="I759" s="197"/>
    </row>
    <row r="760" spans="1:9" x14ac:dyDescent="0.3">
      <c r="A760" s="2" t="s">
        <v>975</v>
      </c>
      <c r="D760" s="15">
        <f>1.5*B688+0.5*D750/(9*B691*B688)</f>
        <v>2.3057241972077755</v>
      </c>
      <c r="E760" s="2" t="s">
        <v>6</v>
      </c>
    </row>
    <row r="761" spans="1:9" x14ac:dyDescent="0.3">
      <c r="A761" s="1" t="s">
        <v>1091</v>
      </c>
    </row>
    <row r="762" spans="1:9" x14ac:dyDescent="0.3">
      <c r="A762" s="2" t="s">
        <v>976</v>
      </c>
    </row>
    <row r="763" spans="1:9" ht="16.5" x14ac:dyDescent="0.3">
      <c r="A763" s="2" t="s">
        <v>977</v>
      </c>
    </row>
    <row r="764" spans="1:9" x14ac:dyDescent="0.3">
      <c r="A764" s="2" t="s">
        <v>980</v>
      </c>
    </row>
    <row r="765" spans="1:9" x14ac:dyDescent="0.3">
      <c r="A765" s="3" t="s">
        <v>638</v>
      </c>
      <c r="B765" s="2">
        <v>1.3</v>
      </c>
    </row>
    <row r="766" spans="1:9" x14ac:dyDescent="0.3">
      <c r="A766" s="3" t="s">
        <v>562</v>
      </c>
      <c r="B766" s="2">
        <v>1.5</v>
      </c>
    </row>
    <row r="767" spans="1:9" x14ac:dyDescent="0.3">
      <c r="A767" s="2" t="s">
        <v>218</v>
      </c>
      <c r="B767" s="14">
        <f>B765*B695+B696*B766</f>
        <v>0.8600000000000001</v>
      </c>
      <c r="C767" s="2" t="s">
        <v>521</v>
      </c>
    </row>
    <row r="768" spans="1:9" x14ac:dyDescent="0.3">
      <c r="A768" s="2" t="s">
        <v>978</v>
      </c>
    </row>
    <row r="769" spans="1:7" ht="16.5" x14ac:dyDescent="0.3">
      <c r="A769" s="2" t="s">
        <v>979</v>
      </c>
    </row>
    <row r="770" spans="1:7" x14ac:dyDescent="0.3">
      <c r="A770" s="2" t="s">
        <v>981</v>
      </c>
    </row>
    <row r="771" spans="1:7" x14ac:dyDescent="0.3">
      <c r="A771" s="3" t="s">
        <v>638</v>
      </c>
      <c r="B771" s="2">
        <v>1.3</v>
      </c>
    </row>
    <row r="772" spans="1:7" x14ac:dyDescent="0.3">
      <c r="A772" s="2" t="s">
        <v>319</v>
      </c>
      <c r="B772" s="14">
        <f>E751/B771</f>
        <v>1.1156181192107661</v>
      </c>
    </row>
    <row r="773" spans="1:7" x14ac:dyDescent="0.3">
      <c r="A773" s="2" t="s">
        <v>1093</v>
      </c>
      <c r="B773" s="151" t="str">
        <f>IF(B767&lt;B772,"&lt;","&gt;")</f>
        <v>&lt;</v>
      </c>
      <c r="C773" s="150" t="s">
        <v>1094</v>
      </c>
      <c r="D773" s="2" t="str">
        <f>IF(B767&lt;B772,"verifica soddisfatta","verifica non soddisfatta")</f>
        <v>verifica soddisfatta</v>
      </c>
    </row>
    <row r="775" spans="1:7" x14ac:dyDescent="0.3">
      <c r="A775" s="1" t="s">
        <v>1096</v>
      </c>
    </row>
    <row r="776" spans="1:7" x14ac:dyDescent="0.3">
      <c r="A776" s="2" t="s">
        <v>982</v>
      </c>
    </row>
    <row r="777" spans="1:7" x14ac:dyDescent="0.3">
      <c r="A777" s="2" t="s">
        <v>983</v>
      </c>
    </row>
    <row r="778" spans="1:7" x14ac:dyDescent="0.3">
      <c r="A778" s="2" t="s">
        <v>985</v>
      </c>
      <c r="C778" s="2">
        <f>B695+B696</f>
        <v>0.60000000000000009</v>
      </c>
      <c r="D778" s="2" t="s">
        <v>986</v>
      </c>
    </row>
    <row r="779" spans="1:7" x14ac:dyDescent="0.3">
      <c r="A779" s="2" t="s">
        <v>984</v>
      </c>
    </row>
    <row r="780" spans="1:7" ht="16.5" x14ac:dyDescent="0.3">
      <c r="A780" s="2" t="s">
        <v>987</v>
      </c>
      <c r="C780" s="2">
        <f>67*B691/B688</f>
        <v>6700</v>
      </c>
      <c r="D780" s="2" t="s">
        <v>988</v>
      </c>
      <c r="E780" s="2">
        <f>C780/1000</f>
        <v>6.7</v>
      </c>
      <c r="F780" s="2" t="s">
        <v>989</v>
      </c>
      <c r="G780" s="2" t="s">
        <v>990</v>
      </c>
    </row>
    <row r="781" spans="1:7" ht="16.5" x14ac:dyDescent="0.3">
      <c r="A781" s="2" t="s">
        <v>991</v>
      </c>
      <c r="C781" s="11">
        <f>PI()*B688^4/64</f>
        <v>4.9087385212340517E-2</v>
      </c>
      <c r="D781" s="2" t="s">
        <v>992</v>
      </c>
      <c r="E781" s="2" t="s">
        <v>993</v>
      </c>
    </row>
    <row r="782" spans="1:7" ht="16.5" x14ac:dyDescent="0.3">
      <c r="A782" s="2" t="s">
        <v>994</v>
      </c>
      <c r="C782" s="12">
        <f>C781*B689</f>
        <v>1325.359400733194</v>
      </c>
      <c r="D782" s="2" t="s">
        <v>995</v>
      </c>
    </row>
    <row r="783" spans="1:7" ht="16.5" x14ac:dyDescent="0.3">
      <c r="A783" s="149" t="s">
        <v>996</v>
      </c>
      <c r="C783" s="15">
        <f>(4*C782*1000/(C780*B688))^0.25</f>
        <v>5.303709309867731</v>
      </c>
      <c r="D783" s="2" t="s">
        <v>6</v>
      </c>
      <c r="E783" s="2" t="s">
        <v>997</v>
      </c>
    </row>
    <row r="784" spans="1:7" ht="16.5" x14ac:dyDescent="0.3">
      <c r="A784" s="2" t="s">
        <v>998</v>
      </c>
      <c r="C784" s="15">
        <f>B687/C783</f>
        <v>5.6564186020119882</v>
      </c>
      <c r="D784" s="2" t="s">
        <v>999</v>
      </c>
      <c r="E784" s="2" t="s">
        <v>1000</v>
      </c>
    </row>
    <row r="785" spans="1:9" ht="16.5" x14ac:dyDescent="0.3">
      <c r="A785" s="2" t="s">
        <v>1001</v>
      </c>
      <c r="C785" s="15">
        <f>100*C778/(2*B688*E780*C783)</f>
        <v>0.84424158238984914</v>
      </c>
      <c r="D785" s="2" t="s">
        <v>940</v>
      </c>
      <c r="E785" s="2" t="s">
        <v>1002</v>
      </c>
    </row>
    <row r="786" spans="1:9" x14ac:dyDescent="0.3">
      <c r="A786" s="2" t="s">
        <v>1003</v>
      </c>
      <c r="C786" s="2">
        <f>B697</f>
        <v>2</v>
      </c>
      <c r="D786" s="2" t="s">
        <v>940</v>
      </c>
      <c r="E786" s="2" t="s">
        <v>1004</v>
      </c>
    </row>
    <row r="787" spans="1:9" x14ac:dyDescent="0.3">
      <c r="A787" s="2" t="s">
        <v>1093</v>
      </c>
      <c r="B787" s="151" t="str">
        <f>IF(C785&lt;C786,"&lt;","&gt;")</f>
        <v>&lt;</v>
      </c>
      <c r="C787" s="150" t="s">
        <v>1095</v>
      </c>
      <c r="D787" s="2" t="str">
        <f>IF(C785&lt;C786,"verifica soddisfatta","verifica non soddisfatta")</f>
        <v>verifica soddisfatta</v>
      </c>
    </row>
    <row r="789" spans="1:9" x14ac:dyDescent="0.3">
      <c r="A789" s="1" t="s">
        <v>1005</v>
      </c>
    </row>
    <row r="790" spans="1:9" x14ac:dyDescent="0.3">
      <c r="A790" s="197" t="s">
        <v>1006</v>
      </c>
      <c r="B790" s="197"/>
      <c r="C790" s="197"/>
      <c r="D790" s="197"/>
      <c r="E790" s="197"/>
      <c r="F790" s="197"/>
      <c r="G790" s="197"/>
      <c r="H790" s="197"/>
      <c r="I790" s="197"/>
    </row>
    <row r="791" spans="1:9" ht="15.75" thickBot="1" x14ac:dyDescent="0.35">
      <c r="A791" s="152" t="s">
        <v>1007</v>
      </c>
      <c r="B791" s="152"/>
      <c r="C791" s="152"/>
      <c r="D791" s="153" t="s">
        <v>1008</v>
      </c>
    </row>
    <row r="792" spans="1:9" ht="15.75" thickTop="1" x14ac:dyDescent="0.3">
      <c r="A792" s="2" t="s">
        <v>1009</v>
      </c>
      <c r="D792" s="99">
        <v>0.5</v>
      </c>
    </row>
    <row r="793" spans="1:9" x14ac:dyDescent="0.3">
      <c r="A793" s="2" t="s">
        <v>1010</v>
      </c>
      <c r="D793" s="99">
        <v>0.33</v>
      </c>
    </row>
    <row r="794" spans="1:9" x14ac:dyDescent="0.3">
      <c r="A794" s="154" t="s">
        <v>1011</v>
      </c>
      <c r="B794" s="154"/>
      <c r="C794" s="154"/>
      <c r="D794" s="100">
        <v>0.25</v>
      </c>
    </row>
    <row r="795" spans="1:9" x14ac:dyDescent="0.3">
      <c r="A795" s="2" t="s">
        <v>1012</v>
      </c>
    </row>
    <row r="796" spans="1:9" ht="16.5" x14ac:dyDescent="0.3">
      <c r="A796" s="2" t="s">
        <v>1013</v>
      </c>
      <c r="C796" s="2">
        <f>0.33*C780</f>
        <v>2211</v>
      </c>
      <c r="D796" s="2" t="s">
        <v>988</v>
      </c>
      <c r="E796" s="2">
        <f>C796/1000</f>
        <v>2.2109999999999999</v>
      </c>
      <c r="F796" s="2" t="s">
        <v>989</v>
      </c>
    </row>
    <row r="797" spans="1:9" ht="16.5" x14ac:dyDescent="0.3">
      <c r="A797" s="149" t="s">
        <v>1014</v>
      </c>
      <c r="C797" s="15">
        <f>(4*C782/(E796*B688))^0.25</f>
        <v>6.9976340682951959</v>
      </c>
      <c r="D797" s="2" t="s">
        <v>6</v>
      </c>
      <c r="E797" s="2" t="s">
        <v>997</v>
      </c>
    </row>
    <row r="798" spans="1:9" ht="16.5" x14ac:dyDescent="0.3">
      <c r="A798" s="2" t="s">
        <v>998</v>
      </c>
      <c r="C798" s="15">
        <f>B687/C797</f>
        <v>4.2871633050838813</v>
      </c>
      <c r="D798" s="2" t="s">
        <v>999</v>
      </c>
      <c r="E798" s="2" t="s">
        <v>1000</v>
      </c>
    </row>
    <row r="799" spans="1:9" ht="16.5" x14ac:dyDescent="0.3">
      <c r="A799" s="2" t="s">
        <v>1015</v>
      </c>
      <c r="C799" s="15">
        <f>100*C778/(2*B688*E796*C797)</f>
        <v>1.9390155156417377</v>
      </c>
      <c r="D799" s="2" t="s">
        <v>940</v>
      </c>
      <c r="E799" s="2" t="s">
        <v>1002</v>
      </c>
    </row>
    <row r="800" spans="1:9" x14ac:dyDescent="0.3">
      <c r="A800" s="2" t="s">
        <v>1003</v>
      </c>
      <c r="C800" s="2">
        <f>B697</f>
        <v>2</v>
      </c>
      <c r="D800" s="2" t="s">
        <v>940</v>
      </c>
      <c r="E800" s="2" t="s">
        <v>1004</v>
      </c>
    </row>
    <row r="801" spans="1:9" x14ac:dyDescent="0.3">
      <c r="A801" s="2" t="s">
        <v>1093</v>
      </c>
      <c r="B801" s="151" t="str">
        <f>IF(C799&lt;C800,"&lt;","&gt;")</f>
        <v>&lt;</v>
      </c>
      <c r="C801" s="150" t="s">
        <v>1095</v>
      </c>
      <c r="D801" s="2" t="str">
        <f>IF(C799&lt;C800,"verifica soddisfatta","verifica non soddisfatta")</f>
        <v>verifica soddisfatta</v>
      </c>
    </row>
    <row r="802" spans="1:9" x14ac:dyDescent="0.3">
      <c r="B802" s="151"/>
      <c r="C802" s="150"/>
    </row>
    <row r="803" spans="1:9" x14ac:dyDescent="0.3">
      <c r="B803" s="151"/>
      <c r="C803" s="150"/>
    </row>
    <row r="804" spans="1:9" x14ac:dyDescent="0.3">
      <c r="B804" s="151"/>
      <c r="C804" s="150"/>
    </row>
    <row r="805" spans="1:9" x14ac:dyDescent="0.3">
      <c r="B805" s="151"/>
      <c r="C805" s="150"/>
    </row>
    <row r="806" spans="1:9" x14ac:dyDescent="0.3">
      <c r="B806" s="151"/>
      <c r="C806" s="150"/>
    </row>
    <row r="807" spans="1:9" x14ac:dyDescent="0.3">
      <c r="B807" s="151"/>
      <c r="C807" s="150"/>
    </row>
    <row r="808" spans="1:9" x14ac:dyDescent="0.3">
      <c r="A808" s="1" t="s">
        <v>919</v>
      </c>
    </row>
    <row r="809" spans="1:9" ht="33" customHeight="1" x14ac:dyDescent="0.3">
      <c r="A809" s="197" t="s">
        <v>1016</v>
      </c>
      <c r="B809" s="197"/>
      <c r="C809" s="197"/>
      <c r="D809" s="197"/>
      <c r="E809" s="197"/>
      <c r="F809" s="197"/>
      <c r="G809" s="197"/>
      <c r="H809" s="197"/>
      <c r="I809" s="197"/>
    </row>
    <row r="810" spans="1:9" ht="48.75" customHeight="1" x14ac:dyDescent="0.3">
      <c r="A810" s="235" t="s">
        <v>1098</v>
      </c>
      <c r="B810" s="235"/>
      <c r="C810" s="235"/>
      <c r="D810" s="235"/>
      <c r="E810" s="235"/>
      <c r="F810" s="235"/>
      <c r="G810" s="235"/>
      <c r="H810" s="235"/>
      <c r="I810" s="235"/>
    </row>
    <row r="811" spans="1:9" ht="73.5" customHeight="1" x14ac:dyDescent="0.3">
      <c r="A811" s="235" t="s">
        <v>1097</v>
      </c>
      <c r="B811" s="235"/>
      <c r="C811" s="235"/>
      <c r="D811" s="235"/>
      <c r="E811" s="235"/>
      <c r="F811" s="235"/>
      <c r="G811" s="235"/>
      <c r="H811" s="235"/>
      <c r="I811" s="235"/>
    </row>
    <row r="813" spans="1:9" x14ac:dyDescent="0.3">
      <c r="D813" s="1" t="s">
        <v>648</v>
      </c>
    </row>
    <row r="814" spans="1:9" x14ac:dyDescent="0.3">
      <c r="D814" s="2" t="s">
        <v>99</v>
      </c>
      <c r="E814" s="2">
        <v>1.2</v>
      </c>
      <c r="F814" s="2" t="s">
        <v>6</v>
      </c>
    </row>
    <row r="815" spans="1:9" x14ac:dyDescent="0.3">
      <c r="D815" s="2" t="s">
        <v>518</v>
      </c>
      <c r="E815" s="2">
        <v>35</v>
      </c>
      <c r="F815" s="2" t="s">
        <v>6</v>
      </c>
    </row>
    <row r="816" spans="1:9" x14ac:dyDescent="0.3">
      <c r="D816" s="2" t="s">
        <v>1017</v>
      </c>
      <c r="E816" s="2">
        <v>27000</v>
      </c>
      <c r="F816" s="2" t="s">
        <v>926</v>
      </c>
    </row>
    <row r="817" spans="1:7" x14ac:dyDescent="0.3">
      <c r="D817" s="1" t="s">
        <v>1018</v>
      </c>
    </row>
    <row r="818" spans="1:7" x14ac:dyDescent="0.3">
      <c r="D818" s="2" t="s">
        <v>407</v>
      </c>
      <c r="E818" s="2">
        <v>31</v>
      </c>
      <c r="F818" s="2" t="s">
        <v>6</v>
      </c>
    </row>
    <row r="819" spans="1:7" x14ac:dyDescent="0.3">
      <c r="D819" s="2" t="s">
        <v>1019</v>
      </c>
      <c r="E819" s="2">
        <v>135</v>
      </c>
      <c r="F819" s="2" t="s">
        <v>1020</v>
      </c>
    </row>
    <row r="820" spans="1:7" ht="16.5" x14ac:dyDescent="0.3">
      <c r="D820" s="149" t="s">
        <v>1021</v>
      </c>
      <c r="E820" s="2">
        <v>1.67</v>
      </c>
      <c r="F820" s="2" t="s">
        <v>1022</v>
      </c>
    </row>
    <row r="821" spans="1:7" ht="16.5" x14ac:dyDescent="0.3">
      <c r="D821" s="149" t="s">
        <v>1023</v>
      </c>
      <c r="E821" s="2">
        <v>0.4</v>
      </c>
    </row>
    <row r="822" spans="1:7" x14ac:dyDescent="0.3">
      <c r="D822" s="1" t="s">
        <v>1024</v>
      </c>
    </row>
    <row r="823" spans="1:7" x14ac:dyDescent="0.3">
      <c r="D823" s="2" t="s">
        <v>1025</v>
      </c>
      <c r="E823" s="2">
        <v>4</v>
      </c>
      <c r="F823" s="2" t="s">
        <v>6</v>
      </c>
    </row>
    <row r="824" spans="1:7" x14ac:dyDescent="0.3">
      <c r="D824" s="2" t="s">
        <v>1026</v>
      </c>
      <c r="E824" s="2">
        <v>410</v>
      </c>
      <c r="F824" s="2" t="s">
        <v>1020</v>
      </c>
    </row>
    <row r="825" spans="1:7" ht="16.5" x14ac:dyDescent="0.3">
      <c r="D825" s="149" t="s">
        <v>1027</v>
      </c>
      <c r="E825" s="2">
        <v>1.94</v>
      </c>
      <c r="F825" s="2" t="s">
        <v>1022</v>
      </c>
    </row>
    <row r="826" spans="1:7" ht="16.5" x14ac:dyDescent="0.3">
      <c r="D826" s="149" t="s">
        <v>1028</v>
      </c>
      <c r="E826" s="2">
        <v>0.4</v>
      </c>
    </row>
    <row r="829" spans="1:7" x14ac:dyDescent="0.3">
      <c r="A829" s="1" t="s">
        <v>1029</v>
      </c>
    </row>
    <row r="830" spans="1:7" x14ac:dyDescent="0.3">
      <c r="A830" s="2" t="s">
        <v>1030</v>
      </c>
    </row>
    <row r="831" spans="1:7" x14ac:dyDescent="0.3">
      <c r="A831" s="2" t="s">
        <v>1031</v>
      </c>
      <c r="E831" s="2" t="s">
        <v>1032</v>
      </c>
      <c r="F831" s="2">
        <v>475</v>
      </c>
      <c r="G831" s="2" t="s">
        <v>1033</v>
      </c>
    </row>
    <row r="832" spans="1:7" x14ac:dyDescent="0.3">
      <c r="A832" s="2" t="s">
        <v>1034</v>
      </c>
      <c r="E832" s="2" t="s">
        <v>1035</v>
      </c>
      <c r="F832" s="2">
        <v>0.27</v>
      </c>
    </row>
    <row r="833" spans="1:9" x14ac:dyDescent="0.3">
      <c r="A833" s="2" t="s">
        <v>1036</v>
      </c>
      <c r="E833" s="2" t="s">
        <v>1037</v>
      </c>
      <c r="F833" s="2">
        <v>2.4140000000000001</v>
      </c>
    </row>
    <row r="834" spans="1:9" x14ac:dyDescent="0.3">
      <c r="A834" s="2" t="s">
        <v>1038</v>
      </c>
    </row>
    <row r="835" spans="1:9" x14ac:dyDescent="0.3">
      <c r="A835" s="2" t="s">
        <v>1099</v>
      </c>
      <c r="C835" s="2">
        <f>E819</f>
        <v>135</v>
      </c>
      <c r="D835" s="2" t="s">
        <v>1020</v>
      </c>
    </row>
    <row r="836" spans="1:9" x14ac:dyDescent="0.3">
      <c r="A836" s="2" t="s">
        <v>1039</v>
      </c>
      <c r="D836" s="2" t="s">
        <v>1040</v>
      </c>
      <c r="E836" s="2" t="s">
        <v>1100</v>
      </c>
      <c r="H836" s="2" t="s">
        <v>1041</v>
      </c>
    </row>
    <row r="837" spans="1:9" x14ac:dyDescent="0.3">
      <c r="A837" s="2" t="s">
        <v>1042</v>
      </c>
      <c r="C837" s="14">
        <f>2.4-1.5*F833*F832</f>
        <v>1.4223299999999997</v>
      </c>
      <c r="D837" s="99" t="s">
        <v>1043</v>
      </c>
      <c r="E837" s="2">
        <v>1.8</v>
      </c>
    </row>
    <row r="838" spans="1:9" x14ac:dyDescent="0.3">
      <c r="A838" s="2" t="s">
        <v>1044</v>
      </c>
      <c r="C838" s="14">
        <f>C837</f>
        <v>1.4223299999999997</v>
      </c>
      <c r="E838" s="2" t="s">
        <v>1045</v>
      </c>
    </row>
    <row r="839" spans="1:9" x14ac:dyDescent="0.3">
      <c r="A839" s="2" t="s">
        <v>1046</v>
      </c>
      <c r="C839" s="2">
        <v>1</v>
      </c>
      <c r="E839" s="2" t="s">
        <v>1047</v>
      </c>
    </row>
    <row r="840" spans="1:9" x14ac:dyDescent="0.3">
      <c r="A840" s="2" t="s">
        <v>1048</v>
      </c>
      <c r="C840" s="14">
        <f>C838*C839</f>
        <v>1.4223299999999997</v>
      </c>
      <c r="E840" s="2" t="s">
        <v>1049</v>
      </c>
    </row>
    <row r="841" spans="1:9" x14ac:dyDescent="0.3">
      <c r="A841" s="2" t="s">
        <v>1050</v>
      </c>
      <c r="C841" s="14">
        <f>C840*F832</f>
        <v>0.38402909999999996</v>
      </c>
      <c r="E841" s="2" t="s">
        <v>1051</v>
      </c>
    </row>
    <row r="842" spans="1:9" x14ac:dyDescent="0.3">
      <c r="C842" s="14"/>
    </row>
    <row r="843" spans="1:9" ht="32.25" customHeight="1" x14ac:dyDescent="0.3">
      <c r="A843" s="197" t="s">
        <v>1052</v>
      </c>
      <c r="B843" s="199"/>
      <c r="C843" s="199"/>
      <c r="D843" s="199"/>
      <c r="E843" s="199"/>
      <c r="F843" s="199"/>
      <c r="G843" s="199"/>
      <c r="H843" s="199"/>
      <c r="I843" s="199"/>
    </row>
    <row r="844" spans="1:9" ht="16.5" x14ac:dyDescent="0.3">
      <c r="A844" s="2" t="s">
        <v>1053</v>
      </c>
      <c r="D844" s="2" t="s">
        <v>1054</v>
      </c>
      <c r="F844" s="14">
        <f>E820*E819^2/1000</f>
        <v>30.435749999999999</v>
      </c>
      <c r="G844" s="2" t="s">
        <v>926</v>
      </c>
    </row>
    <row r="845" spans="1:9" ht="16.5" x14ac:dyDescent="0.3">
      <c r="A845" s="2" t="s">
        <v>1055</v>
      </c>
      <c r="D845" s="2" t="s">
        <v>1056</v>
      </c>
      <c r="F845" s="14">
        <f>2*(1+E821)*F844</f>
        <v>85.220099999999988</v>
      </c>
      <c r="G845" s="2" t="s">
        <v>926</v>
      </c>
    </row>
    <row r="846" spans="1:9" ht="16.5" x14ac:dyDescent="0.3">
      <c r="A846" s="2" t="s">
        <v>1057</v>
      </c>
      <c r="D846" s="2" t="s">
        <v>1058</v>
      </c>
      <c r="F846" s="14">
        <f>E825*E824^2/1000</f>
        <v>326.11399999999998</v>
      </c>
      <c r="G846" s="2" t="s">
        <v>926</v>
      </c>
    </row>
    <row r="847" spans="1:9" ht="16.5" x14ac:dyDescent="0.3">
      <c r="A847" s="2" t="s">
        <v>1059</v>
      </c>
      <c r="D847" s="2" t="s">
        <v>1060</v>
      </c>
      <c r="F847" s="14">
        <f>2*(1+E826)*F846</f>
        <v>913.11919999999986</v>
      </c>
      <c r="G847" s="2" t="s">
        <v>926</v>
      </c>
    </row>
    <row r="848" spans="1:9" x14ac:dyDescent="0.3">
      <c r="A848" s="2" t="s">
        <v>1061</v>
      </c>
      <c r="D848" s="2" t="s">
        <v>1062</v>
      </c>
      <c r="F848" s="15">
        <f>E815/E814</f>
        <v>29.166666666666668</v>
      </c>
    </row>
    <row r="849" spans="1:9" ht="16.5" x14ac:dyDescent="0.3">
      <c r="A849" s="2" t="s">
        <v>1063</v>
      </c>
      <c r="D849" s="2" t="s">
        <v>1064</v>
      </c>
      <c r="F849" s="11">
        <f>PI()*E814^4/64</f>
        <v>0.10178760197630929</v>
      </c>
      <c r="G849" s="2" t="s">
        <v>1065</v>
      </c>
    </row>
    <row r="850" spans="1:9" x14ac:dyDescent="0.3">
      <c r="D850" s="2" t="s">
        <v>1066</v>
      </c>
      <c r="F850" s="12">
        <f>E816/F845</f>
        <v>316.82666413205339</v>
      </c>
    </row>
    <row r="851" spans="1:9" x14ac:dyDescent="0.3">
      <c r="D851" s="2" t="s">
        <v>1067</v>
      </c>
      <c r="F851" s="14">
        <f>E824/E819</f>
        <v>3.0370370370370372</v>
      </c>
    </row>
    <row r="852" spans="1:9" ht="16.5" x14ac:dyDescent="0.3">
      <c r="A852" s="28" t="s">
        <v>1068</v>
      </c>
      <c r="D852" s="2" t="s">
        <v>1069</v>
      </c>
      <c r="F852" s="15">
        <f>1.5*E814*F850^0.25</f>
        <v>7.5941284077505555</v>
      </c>
      <c r="G852" s="2" t="s">
        <v>6</v>
      </c>
    </row>
    <row r="853" spans="1:9" x14ac:dyDescent="0.3">
      <c r="A853" s="2" t="s">
        <v>1070</v>
      </c>
    </row>
    <row r="854" spans="1:9" ht="16.5" x14ac:dyDescent="0.3">
      <c r="A854" s="2" t="s">
        <v>1071</v>
      </c>
      <c r="D854" s="149" t="s">
        <v>1072</v>
      </c>
      <c r="F854" s="12">
        <f>C841*9.807*E820*E818</f>
        <v>194.97479607414897</v>
      </c>
      <c r="G854" s="2" t="s">
        <v>21</v>
      </c>
    </row>
    <row r="855" spans="1:9" x14ac:dyDescent="0.3">
      <c r="A855" s="2" t="s">
        <v>1073</v>
      </c>
    </row>
    <row r="856" spans="1:9" ht="16.5" x14ac:dyDescent="0.3">
      <c r="A856" s="2" t="s">
        <v>1074</v>
      </c>
      <c r="F856" s="12">
        <f>0.042*F854*E814^3*F848^0.3*F850^0.65*F851^0.5</f>
        <v>2864.1562589838477</v>
      </c>
      <c r="G856" s="2" t="s">
        <v>276</v>
      </c>
    </row>
    <row r="857" spans="1:9" x14ac:dyDescent="0.3">
      <c r="A857" s="2" t="s">
        <v>1075</v>
      </c>
    </row>
    <row r="858" spans="1:9" x14ac:dyDescent="0.3">
      <c r="A858" s="2" t="s">
        <v>1076</v>
      </c>
    </row>
    <row r="859" spans="1:9" x14ac:dyDescent="0.3">
      <c r="A859" s="3" t="s">
        <v>1077</v>
      </c>
    </row>
    <row r="860" spans="1:9" x14ac:dyDescent="0.3">
      <c r="A860" s="2" t="s">
        <v>1078</v>
      </c>
    </row>
    <row r="861" spans="1:9" x14ac:dyDescent="0.3">
      <c r="A861" s="3" t="s">
        <v>1079</v>
      </c>
    </row>
    <row r="862" spans="1:9" x14ac:dyDescent="0.3">
      <c r="A862" s="3" t="s">
        <v>1080</v>
      </c>
    </row>
    <row r="863" spans="1:9" x14ac:dyDescent="0.3">
      <c r="A863" s="2" t="s">
        <v>1081</v>
      </c>
      <c r="D863" s="2" t="s">
        <v>1082</v>
      </c>
      <c r="F863" s="15">
        <f>4*E818/E819</f>
        <v>0.91851851851851851</v>
      </c>
      <c r="G863" s="2" t="s">
        <v>1083</v>
      </c>
    </row>
    <row r="864" spans="1:9" ht="46.5" customHeight="1" x14ac:dyDescent="0.3">
      <c r="A864" s="197" t="s">
        <v>1084</v>
      </c>
      <c r="B864" s="197"/>
      <c r="C864" s="197"/>
      <c r="D864" s="197"/>
      <c r="E864" s="197"/>
      <c r="F864" s="197"/>
      <c r="G864" s="197"/>
      <c r="H864" s="197"/>
      <c r="I864" s="197"/>
    </row>
    <row r="865" spans="1:5" x14ac:dyDescent="0.3">
      <c r="A865" s="2" t="s">
        <v>1085</v>
      </c>
      <c r="C865" s="3" t="s">
        <v>1086</v>
      </c>
      <c r="D865" s="99">
        <v>0.5</v>
      </c>
      <c r="E865" s="2" t="s">
        <v>1087</v>
      </c>
    </row>
    <row r="866" spans="1:5" x14ac:dyDescent="0.3">
      <c r="A866" s="2" t="s">
        <v>1088</v>
      </c>
      <c r="C866" s="12">
        <f>D865*F856</f>
        <v>1432.0781294919238</v>
      </c>
      <c r="D866" s="2" t="s">
        <v>276</v>
      </c>
      <c r="E866" s="2" t="s">
        <v>1089</v>
      </c>
    </row>
  </sheetData>
  <mergeCells count="84">
    <mergeCell ref="A843:I843"/>
    <mergeCell ref="A864:I864"/>
    <mergeCell ref="A759:I759"/>
    <mergeCell ref="A790:I790"/>
    <mergeCell ref="A810:I810"/>
    <mergeCell ref="A811:I811"/>
    <mergeCell ref="A809:I809"/>
    <mergeCell ref="E724:E726"/>
    <mergeCell ref="E727:E729"/>
    <mergeCell ref="E730:E732"/>
    <mergeCell ref="E733:E735"/>
    <mergeCell ref="E736:E738"/>
    <mergeCell ref="E716:E717"/>
    <mergeCell ref="F716:F717"/>
    <mergeCell ref="G716:G717"/>
    <mergeCell ref="E718:E720"/>
    <mergeCell ref="E721:E723"/>
    <mergeCell ref="A680:C680"/>
    <mergeCell ref="D680:E680"/>
    <mergeCell ref="G680:H680"/>
    <mergeCell ref="A683:I683"/>
    <mergeCell ref="E714:I715"/>
    <mergeCell ref="A677:C678"/>
    <mergeCell ref="D677:E678"/>
    <mergeCell ref="G677:H677"/>
    <mergeCell ref="G678:H678"/>
    <mergeCell ref="A679:C679"/>
    <mergeCell ref="D679:E679"/>
    <mergeCell ref="G679:H679"/>
    <mergeCell ref="A639:I639"/>
    <mergeCell ref="A641:I641"/>
    <mergeCell ref="A676:C676"/>
    <mergeCell ref="D676:E676"/>
    <mergeCell ref="F676:H676"/>
    <mergeCell ref="A522:I522"/>
    <mergeCell ref="F564:I564"/>
    <mergeCell ref="A571:I571"/>
    <mergeCell ref="A573:I573"/>
    <mergeCell ref="F633:I633"/>
    <mergeCell ref="A396:I396"/>
    <mergeCell ref="A434:I434"/>
    <mergeCell ref="A445:I445"/>
    <mergeCell ref="A446:I446"/>
    <mergeCell ref="D160:F160"/>
    <mergeCell ref="D161:F161"/>
    <mergeCell ref="D162:F162"/>
    <mergeCell ref="D169:F169"/>
    <mergeCell ref="D170:F170"/>
    <mergeCell ref="A210:I210"/>
    <mergeCell ref="A211:I211"/>
    <mergeCell ref="A219:I219"/>
    <mergeCell ref="A238:B238"/>
    <mergeCell ref="A240:B240"/>
    <mergeCell ref="A244:B244"/>
    <mergeCell ref="A246:B246"/>
    <mergeCell ref="A79:I79"/>
    <mergeCell ref="D172:F172"/>
    <mergeCell ref="D157:F157"/>
    <mergeCell ref="D158:F158"/>
    <mergeCell ref="A115:A116"/>
    <mergeCell ref="B116:D116"/>
    <mergeCell ref="D159:F159"/>
    <mergeCell ref="A113:I113"/>
    <mergeCell ref="A107:I107"/>
    <mergeCell ref="A144:I144"/>
    <mergeCell ref="A151:I151"/>
    <mergeCell ref="B140:D140"/>
    <mergeCell ref="D165:F165"/>
    <mergeCell ref="D166:F166"/>
    <mergeCell ref="D167:F167"/>
    <mergeCell ref="D168:F168"/>
    <mergeCell ref="A12:C12"/>
    <mergeCell ref="D12:F12"/>
    <mergeCell ref="G12:I12"/>
    <mergeCell ref="A43:I43"/>
    <mergeCell ref="A44:I44"/>
    <mergeCell ref="A366:I366"/>
    <mergeCell ref="A368:I368"/>
    <mergeCell ref="A354:I354"/>
    <mergeCell ref="A285:I285"/>
    <mergeCell ref="A286:I286"/>
    <mergeCell ref="A330:C330"/>
    <mergeCell ref="A332:I332"/>
    <mergeCell ref="A333:I333"/>
  </mergeCells>
  <pageMargins left="0.7" right="0.7" top="0.75" bottom="0.75" header="0.3" footer="0.3"/>
  <pageSetup paperSize="9" fitToWidth="19" fitToHeight="19" orientation="portrait" r:id="rId1"/>
  <headerFooter>
    <oddHeader>&amp;LGiovanni Vannucchi</oddHeader>
    <oddFooter>&amp;L&amp;F&amp;C&amp;A&amp;R&amp;P/&amp;N</oddFooter>
  </headerFooter>
  <drawing r:id="rId2"/>
  <legacyDrawing r:id="rId3"/>
  <oleObjects>
    <mc:AlternateContent xmlns:mc="http://schemas.openxmlformats.org/markup-compatibility/2006">
      <mc:Choice Requires="x14">
        <oleObject progId="Equation.3" shapeId="5121" r:id="rId4">
          <objectPr defaultSize="0" autoPict="0" r:id="rId5">
            <anchor moveWithCells="1" sizeWithCells="1">
              <from>
                <xdr:col>0</xdr:col>
                <xdr:colOff>9525</xdr:colOff>
                <xdr:row>743</xdr:row>
                <xdr:rowOff>19050</xdr:rowOff>
              </from>
              <to>
                <xdr:col>5</xdr:col>
                <xdr:colOff>476250</xdr:colOff>
                <xdr:row>745</xdr:row>
                <xdr:rowOff>161925</xdr:rowOff>
              </to>
            </anchor>
          </objectPr>
        </oleObject>
      </mc:Choice>
      <mc:Fallback>
        <oleObject progId="Equation.3" shapeId="5121" r:id="rId4"/>
      </mc:Fallback>
    </mc:AlternateContent>
  </oleObjec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121"/>
  <sheetViews>
    <sheetView tabSelected="1" topLeftCell="A28" workbookViewId="0">
      <selection activeCell="K42" sqref="K42"/>
    </sheetView>
  </sheetViews>
  <sheetFormatPr defaultRowHeight="15" x14ac:dyDescent="0.3"/>
  <cols>
    <col min="1" max="16384" width="9.140625" style="2"/>
  </cols>
  <sheetData>
    <row r="1" spans="1:1" x14ac:dyDescent="0.3">
      <c r="A1" s="1" t="s">
        <v>0</v>
      </c>
    </row>
    <row r="2" spans="1:1" x14ac:dyDescent="0.3">
      <c r="A2" s="2" t="s">
        <v>368</v>
      </c>
    </row>
    <row r="3" spans="1:1" x14ac:dyDescent="0.3">
      <c r="A3" s="2" t="s">
        <v>369</v>
      </c>
    </row>
    <row r="18" spans="1:9" x14ac:dyDescent="0.3">
      <c r="A18" s="2" t="s">
        <v>346</v>
      </c>
      <c r="B18" s="44"/>
      <c r="C18" s="15"/>
    </row>
    <row r="19" spans="1:9" x14ac:dyDescent="0.3">
      <c r="A19" s="2" t="s">
        <v>347</v>
      </c>
      <c r="B19" s="2">
        <v>5</v>
      </c>
      <c r="C19" s="2" t="s">
        <v>6</v>
      </c>
      <c r="D19" s="2" t="s">
        <v>348</v>
      </c>
      <c r="E19" s="2">
        <v>4</v>
      </c>
      <c r="F19" s="2" t="s">
        <v>6</v>
      </c>
      <c r="G19" s="2" t="s">
        <v>349</v>
      </c>
      <c r="H19" s="2">
        <v>2.5</v>
      </c>
      <c r="I19" s="2" t="s">
        <v>6</v>
      </c>
    </row>
    <row r="20" spans="1:9" x14ac:dyDescent="0.3">
      <c r="A20" s="2" t="s">
        <v>350</v>
      </c>
      <c r="B20" s="2">
        <v>10</v>
      </c>
      <c r="C20" s="2" t="s">
        <v>6</v>
      </c>
      <c r="D20" s="2" t="s">
        <v>351</v>
      </c>
      <c r="E20" s="2">
        <v>9</v>
      </c>
      <c r="F20" s="2" t="s">
        <v>6</v>
      </c>
    </row>
    <row r="21" spans="1:9" x14ac:dyDescent="0.3">
      <c r="A21" s="2" t="s">
        <v>352</v>
      </c>
      <c r="B21" s="2">
        <v>3.5</v>
      </c>
      <c r="C21" s="2" t="s">
        <v>6</v>
      </c>
      <c r="D21" s="2" t="s">
        <v>353</v>
      </c>
      <c r="E21" s="2">
        <v>2.8</v>
      </c>
      <c r="F21" s="2" t="s">
        <v>6</v>
      </c>
    </row>
    <row r="22" spans="1:9" x14ac:dyDescent="0.3">
      <c r="A22" s="2" t="s">
        <v>370</v>
      </c>
    </row>
    <row r="23" spans="1:9" ht="16.5" x14ac:dyDescent="0.3">
      <c r="A23" s="3" t="s">
        <v>354</v>
      </c>
      <c r="B23" s="2">
        <v>25</v>
      </c>
      <c r="C23" s="2" t="s">
        <v>15</v>
      </c>
    </row>
    <row r="24" spans="1:9" ht="16.5" x14ac:dyDescent="0.3">
      <c r="A24" s="3" t="s">
        <v>23</v>
      </c>
      <c r="B24" s="2">
        <v>10</v>
      </c>
      <c r="C24" s="2" t="s">
        <v>15</v>
      </c>
    </row>
    <row r="25" spans="1:9" x14ac:dyDescent="0.3">
      <c r="A25" s="2" t="s">
        <v>355</v>
      </c>
    </row>
    <row r="26" spans="1:9" ht="16.5" x14ac:dyDescent="0.3">
      <c r="A26" s="3" t="s">
        <v>356</v>
      </c>
      <c r="B26" s="2">
        <v>18</v>
      </c>
      <c r="C26" s="2" t="s">
        <v>15</v>
      </c>
    </row>
    <row r="27" spans="1:9" x14ac:dyDescent="0.3">
      <c r="A27" s="3" t="s">
        <v>179</v>
      </c>
      <c r="B27" s="2">
        <v>32</v>
      </c>
      <c r="C27" s="2" t="s">
        <v>193</v>
      </c>
      <c r="D27" s="11">
        <f>B27*PI()/180</f>
        <v>0.55850536063818546</v>
      </c>
      <c r="E27" s="2" t="s">
        <v>194</v>
      </c>
    </row>
    <row r="28" spans="1:9" x14ac:dyDescent="0.3">
      <c r="A28" s="1" t="s">
        <v>649</v>
      </c>
    </row>
    <row r="29" spans="1:9" ht="16.5" x14ac:dyDescent="0.3">
      <c r="A29" s="2" t="s">
        <v>371</v>
      </c>
      <c r="D29" s="2" t="s">
        <v>357</v>
      </c>
      <c r="E29" s="2">
        <f>B19*B20</f>
        <v>50</v>
      </c>
      <c r="F29" s="2" t="s">
        <v>277</v>
      </c>
    </row>
    <row r="30" spans="1:9" ht="16.5" x14ac:dyDescent="0.3">
      <c r="A30" s="2" t="s">
        <v>372</v>
      </c>
      <c r="D30" s="2" t="s">
        <v>358</v>
      </c>
      <c r="E30" s="2">
        <f>2*B21*(B19+B20)</f>
        <v>105</v>
      </c>
      <c r="F30" s="2" t="s">
        <v>277</v>
      </c>
    </row>
    <row r="31" spans="1:9" ht="18.75" customHeight="1" x14ac:dyDescent="0.3">
      <c r="A31" s="237" t="s">
        <v>385</v>
      </c>
      <c r="B31" s="237"/>
      <c r="C31" s="237"/>
      <c r="D31" s="237"/>
      <c r="E31" s="237"/>
      <c r="F31" s="237"/>
      <c r="G31" s="237"/>
      <c r="H31" s="237"/>
      <c r="I31" s="237"/>
    </row>
    <row r="32" spans="1:9" ht="18" customHeight="1" x14ac:dyDescent="0.3">
      <c r="A32" s="28" t="s">
        <v>1165</v>
      </c>
      <c r="B32" s="43"/>
      <c r="C32" s="43"/>
      <c r="D32" s="43"/>
      <c r="E32" s="43"/>
      <c r="F32" s="43"/>
      <c r="G32" s="43"/>
      <c r="H32" s="43"/>
      <c r="I32" s="43"/>
    </row>
    <row r="33" spans="1:9" ht="16.5" x14ac:dyDescent="0.3">
      <c r="A33" s="2" t="s">
        <v>373</v>
      </c>
      <c r="D33" s="3" t="s">
        <v>359</v>
      </c>
      <c r="E33" s="2">
        <v>18</v>
      </c>
      <c r="F33" s="2" t="s">
        <v>15</v>
      </c>
    </row>
    <row r="34" spans="1:9" x14ac:dyDescent="0.3">
      <c r="A34" s="2" t="s">
        <v>374</v>
      </c>
      <c r="D34" s="3" t="s">
        <v>258</v>
      </c>
      <c r="E34" s="15">
        <f>180/PI()*ATAN(TAN(D27)/1.25)</f>
        <v>26.560260202904971</v>
      </c>
      <c r="F34" s="2" t="s">
        <v>193</v>
      </c>
      <c r="G34" s="11">
        <f>E34*PI()/180</f>
        <v>0.46356399072710891</v>
      </c>
      <c r="H34" s="2" t="s">
        <v>194</v>
      </c>
    </row>
    <row r="35" spans="1:9" x14ac:dyDescent="0.3">
      <c r="A35" s="2" t="s">
        <v>375</v>
      </c>
      <c r="D35" s="2" t="s">
        <v>360</v>
      </c>
      <c r="E35" s="2">
        <f>B23*(B19*B20*B21-E19*E20*E21)</f>
        <v>1855</v>
      </c>
      <c r="F35" s="2" t="s">
        <v>161</v>
      </c>
    </row>
    <row r="36" spans="1:9" x14ac:dyDescent="0.3">
      <c r="A36" s="2" t="s">
        <v>376</v>
      </c>
      <c r="D36" s="2" t="s">
        <v>361</v>
      </c>
      <c r="E36" s="2">
        <f>B24*(E19*E20*H19)</f>
        <v>900</v>
      </c>
      <c r="F36" s="2" t="s">
        <v>161</v>
      </c>
    </row>
    <row r="37" spans="1:9" x14ac:dyDescent="0.3">
      <c r="A37" s="2" t="s">
        <v>377</v>
      </c>
      <c r="D37" s="2" t="s">
        <v>362</v>
      </c>
      <c r="E37" s="2">
        <f>B24*B21*B19*B20</f>
        <v>1750</v>
      </c>
      <c r="F37" s="2" t="s">
        <v>161</v>
      </c>
    </row>
    <row r="38" spans="1:9" ht="44.25" customHeight="1" x14ac:dyDescent="0.3">
      <c r="A38" s="197" t="s">
        <v>378</v>
      </c>
      <c r="B38" s="197"/>
      <c r="C38" s="197"/>
      <c r="D38" s="3" t="s">
        <v>363</v>
      </c>
      <c r="G38" s="2">
        <f>(B26-B24)*B21/2</f>
        <v>14</v>
      </c>
      <c r="H38" s="2" t="s">
        <v>21</v>
      </c>
    </row>
    <row r="39" spans="1:9" ht="29.25" customHeight="1" x14ac:dyDescent="0.3">
      <c r="A39" s="197" t="s">
        <v>379</v>
      </c>
      <c r="B39" s="197"/>
      <c r="C39" s="197"/>
      <c r="D39" s="2" t="s">
        <v>364</v>
      </c>
      <c r="F39" s="11">
        <f>1-SIN(G34)</f>
        <v>0.55286119652107635</v>
      </c>
    </row>
    <row r="40" spans="1:9" ht="30.75" customHeight="1" x14ac:dyDescent="0.3">
      <c r="A40" s="197" t="s">
        <v>380</v>
      </c>
      <c r="B40" s="197"/>
      <c r="C40" s="197"/>
      <c r="D40" s="3" t="s">
        <v>365</v>
      </c>
      <c r="F40" s="15">
        <f>0.75*E34</f>
        <v>19.920195152178728</v>
      </c>
      <c r="G40" s="2" t="s">
        <v>193</v>
      </c>
      <c r="H40" s="11">
        <f>F40*PI()/180</f>
        <v>0.34767299304533167</v>
      </c>
      <c r="I40" s="2" t="s">
        <v>194</v>
      </c>
    </row>
    <row r="41" spans="1:9" x14ac:dyDescent="0.3">
      <c r="D41" s="2" t="s">
        <v>366</v>
      </c>
      <c r="F41" s="11">
        <f>TAN(H40)</f>
        <v>0.36239365730570772</v>
      </c>
    </row>
    <row r="42" spans="1:9" ht="29.25" customHeight="1" x14ac:dyDescent="0.3">
      <c r="A42" s="197" t="s">
        <v>381</v>
      </c>
      <c r="B42" s="197"/>
      <c r="C42" s="197"/>
      <c r="D42" s="3" t="s">
        <v>367</v>
      </c>
      <c r="F42" s="15">
        <f>F39*F41*G38</f>
        <v>2.8049474738555547</v>
      </c>
      <c r="G42" s="2" t="s">
        <v>21</v>
      </c>
    </row>
    <row r="43" spans="1:9" ht="16.5" customHeight="1" x14ac:dyDescent="0.3">
      <c r="A43" s="43"/>
      <c r="B43" s="43"/>
      <c r="C43" s="43"/>
      <c r="D43" s="2" t="s">
        <v>383</v>
      </c>
      <c r="F43" s="15">
        <f>F42*E30</f>
        <v>294.51948475483323</v>
      </c>
      <c r="G43" s="2" t="s">
        <v>161</v>
      </c>
    </row>
    <row r="44" spans="1:9" ht="16.5" customHeight="1" x14ac:dyDescent="0.3">
      <c r="A44" s="51" t="s">
        <v>384</v>
      </c>
      <c r="B44" s="43"/>
      <c r="C44" s="43"/>
      <c r="F44" s="15"/>
    </row>
    <row r="45" spans="1:9" ht="16.5" customHeight="1" x14ac:dyDescent="0.3">
      <c r="A45" s="28" t="s">
        <v>386</v>
      </c>
      <c r="B45" s="43"/>
      <c r="C45" s="43"/>
      <c r="F45" s="15"/>
    </row>
    <row r="46" spans="1:9" ht="16.5" customHeight="1" x14ac:dyDescent="0.3">
      <c r="A46" s="28"/>
      <c r="B46" s="43"/>
      <c r="C46" s="43"/>
      <c r="D46" s="2" t="s">
        <v>397</v>
      </c>
      <c r="F46" s="2">
        <f>E37*1.1</f>
        <v>1925.0000000000002</v>
      </c>
      <c r="G46" s="2" t="s">
        <v>161</v>
      </c>
    </row>
    <row r="47" spans="1:9" ht="16.5" customHeight="1" x14ac:dyDescent="0.3">
      <c r="A47" s="28"/>
      <c r="B47" s="43"/>
      <c r="C47" s="43"/>
      <c r="D47" s="2" t="s">
        <v>396</v>
      </c>
      <c r="F47" s="2">
        <f>F46</f>
        <v>1925.0000000000002</v>
      </c>
      <c r="G47" s="2" t="s">
        <v>161</v>
      </c>
    </row>
    <row r="48" spans="1:9" ht="16.5" customHeight="1" x14ac:dyDescent="0.3">
      <c r="A48" s="51" t="s">
        <v>387</v>
      </c>
      <c r="B48" s="43"/>
      <c r="C48" s="43"/>
      <c r="F48" s="15"/>
    </row>
    <row r="49" spans="1:9" ht="16.5" customHeight="1" x14ac:dyDescent="0.3">
      <c r="A49" s="28" t="s">
        <v>388</v>
      </c>
      <c r="B49" s="43"/>
      <c r="C49" s="43"/>
      <c r="F49" s="15"/>
    </row>
    <row r="50" spans="1:9" x14ac:dyDescent="0.3">
      <c r="D50" s="2" t="s">
        <v>398</v>
      </c>
      <c r="F50" s="2">
        <f>E35*0.9</f>
        <v>1669.5</v>
      </c>
    </row>
    <row r="51" spans="1:9" ht="15" customHeight="1" x14ac:dyDescent="0.3">
      <c r="D51" s="2" t="s">
        <v>399</v>
      </c>
      <c r="F51" s="2">
        <f>E36*0</f>
        <v>0</v>
      </c>
    </row>
    <row r="52" spans="1:9" ht="15" customHeight="1" x14ac:dyDescent="0.3">
      <c r="A52" s="51" t="s">
        <v>389</v>
      </c>
    </row>
    <row r="53" spans="1:9" ht="15" customHeight="1" x14ac:dyDescent="0.3">
      <c r="A53" s="2" t="s">
        <v>382</v>
      </c>
      <c r="D53" s="2" t="s">
        <v>1167</v>
      </c>
      <c r="F53" s="15">
        <f>F42*E30</f>
        <v>294.51948475483323</v>
      </c>
      <c r="G53" s="2" t="s">
        <v>161</v>
      </c>
    </row>
    <row r="54" spans="1:9" x14ac:dyDescent="0.3">
      <c r="D54" s="2" t="s">
        <v>1166</v>
      </c>
      <c r="F54" s="15">
        <f>F50+F53</f>
        <v>1964.0194847548332</v>
      </c>
      <c r="G54" s="2" t="s">
        <v>161</v>
      </c>
    </row>
    <row r="55" spans="1:9" s="160" customFormat="1" x14ac:dyDescent="0.3">
      <c r="D55" s="4" t="s">
        <v>1169</v>
      </c>
      <c r="E55" s="158" t="str">
        <f>IF(F54&gt;F47,"&gt;","&lt;")</f>
        <v>&gt;</v>
      </c>
      <c r="F55" s="2" t="s">
        <v>1168</v>
      </c>
      <c r="G55" s="2" t="str">
        <f>IF(F54&gt;F47,"verifica soddisfatta","verifica non soddisfatta")</f>
        <v>verifica soddisfatta</v>
      </c>
    </row>
    <row r="56" spans="1:9" s="160" customFormat="1" x14ac:dyDescent="0.3">
      <c r="D56" s="4"/>
      <c r="E56" s="158"/>
    </row>
    <row r="57" spans="1:9" s="160" customFormat="1" x14ac:dyDescent="0.3">
      <c r="D57" s="4"/>
      <c r="E57" s="158"/>
    </row>
    <row r="58" spans="1:9" x14ac:dyDescent="0.3">
      <c r="A58" s="43"/>
      <c r="B58" s="43"/>
      <c r="C58" s="43"/>
    </row>
    <row r="59" spans="1:9" x14ac:dyDescent="0.3">
      <c r="A59" s="1" t="s">
        <v>264</v>
      </c>
      <c r="B59" s="57"/>
      <c r="C59" s="57"/>
    </row>
    <row r="60" spans="1:9" x14ac:dyDescent="0.3">
      <c r="A60" s="1" t="s">
        <v>649</v>
      </c>
    </row>
    <row r="61" spans="1:9" x14ac:dyDescent="0.3">
      <c r="A61" s="2" t="s">
        <v>390</v>
      </c>
    </row>
    <row r="62" spans="1:9" ht="29.25" customHeight="1" x14ac:dyDescent="0.3">
      <c r="A62" s="197" t="s">
        <v>391</v>
      </c>
      <c r="B62" s="197"/>
      <c r="C62" s="197"/>
      <c r="D62" s="197"/>
      <c r="E62" s="197"/>
      <c r="F62" s="197"/>
      <c r="G62" s="197"/>
      <c r="H62" s="197"/>
      <c r="I62" s="197"/>
    </row>
    <row r="73" spans="1:7" x14ac:dyDescent="0.3">
      <c r="A73" s="2" t="s">
        <v>392</v>
      </c>
    </row>
    <row r="74" spans="1:7" x14ac:dyDescent="0.3">
      <c r="A74" s="167" t="s">
        <v>1171</v>
      </c>
    </row>
    <row r="75" spans="1:7" x14ac:dyDescent="0.3">
      <c r="A75" s="167" t="s">
        <v>1172</v>
      </c>
    </row>
    <row r="76" spans="1:7" x14ac:dyDescent="0.3">
      <c r="A76" s="2" t="s">
        <v>393</v>
      </c>
      <c r="C76" s="167" t="s">
        <v>1170</v>
      </c>
      <c r="F76" s="2" t="s">
        <v>212</v>
      </c>
      <c r="G76" s="167" t="s">
        <v>1174</v>
      </c>
    </row>
    <row r="77" spans="1:7" x14ac:dyDescent="0.3">
      <c r="A77" s="2" t="s">
        <v>394</v>
      </c>
      <c r="F77" s="167" t="s">
        <v>1173</v>
      </c>
    </row>
    <row r="78" spans="1:7" ht="18" x14ac:dyDescent="0.35">
      <c r="F78" s="52"/>
    </row>
    <row r="79" spans="1:7" ht="18" x14ac:dyDescent="0.35">
      <c r="F79" s="52"/>
    </row>
    <row r="80" spans="1:7" ht="18" x14ac:dyDescent="0.35">
      <c r="F80" s="52"/>
    </row>
    <row r="81" spans="1:9" ht="18" x14ac:dyDescent="0.35">
      <c r="F81" s="52"/>
    </row>
    <row r="82" spans="1:9" ht="18" x14ac:dyDescent="0.35">
      <c r="F82" s="52"/>
    </row>
    <row r="83" spans="1:9" ht="18" x14ac:dyDescent="0.35">
      <c r="F83" s="52"/>
    </row>
    <row r="84" spans="1:9" ht="18" x14ac:dyDescent="0.35">
      <c r="F84" s="52"/>
    </row>
    <row r="85" spans="1:9" ht="18" x14ac:dyDescent="0.35">
      <c r="F85" s="52"/>
    </row>
    <row r="86" spans="1:9" ht="18" x14ac:dyDescent="0.35">
      <c r="F86" s="52"/>
    </row>
    <row r="87" spans="1:9" ht="18" x14ac:dyDescent="0.35">
      <c r="F87" s="52"/>
    </row>
    <row r="88" spans="1:9" ht="18" x14ac:dyDescent="0.35">
      <c r="F88" s="52"/>
    </row>
    <row r="89" spans="1:9" ht="18" x14ac:dyDescent="0.35">
      <c r="F89" s="52"/>
    </row>
    <row r="91" spans="1:9" x14ac:dyDescent="0.3">
      <c r="A91" s="1" t="s">
        <v>395</v>
      </c>
    </row>
    <row r="92" spans="1:9" x14ac:dyDescent="0.3">
      <c r="A92" s="1" t="s">
        <v>650</v>
      </c>
    </row>
    <row r="93" spans="1:9" x14ac:dyDescent="0.3">
      <c r="F93" s="197" t="s">
        <v>400</v>
      </c>
      <c r="G93" s="197"/>
      <c r="H93" s="197"/>
      <c r="I93" s="197"/>
    </row>
    <row r="94" spans="1:9" x14ac:dyDescent="0.3">
      <c r="F94" s="197"/>
      <c r="G94" s="197"/>
      <c r="H94" s="197"/>
      <c r="I94" s="197"/>
    </row>
    <row r="95" spans="1:9" x14ac:dyDescent="0.3">
      <c r="F95" s="2" t="s">
        <v>401</v>
      </c>
    </row>
    <row r="96" spans="1:9" x14ac:dyDescent="0.3">
      <c r="F96" s="236" t="s">
        <v>402</v>
      </c>
      <c r="G96" s="236"/>
      <c r="H96" s="236"/>
      <c r="I96" s="236"/>
    </row>
    <row r="97" spans="1:9" x14ac:dyDescent="0.3">
      <c r="F97" s="236"/>
      <c r="G97" s="236"/>
      <c r="H97" s="236"/>
      <c r="I97" s="236"/>
    </row>
    <row r="98" spans="1:9" x14ac:dyDescent="0.3">
      <c r="F98" s="236"/>
      <c r="G98" s="236"/>
      <c r="H98" s="236"/>
      <c r="I98" s="236"/>
    </row>
    <row r="99" spans="1:9" x14ac:dyDescent="0.3">
      <c r="F99" s="236"/>
      <c r="G99" s="236"/>
      <c r="H99" s="236"/>
      <c r="I99" s="236"/>
    </row>
    <row r="100" spans="1:9" x14ac:dyDescent="0.3">
      <c r="F100" s="236"/>
      <c r="G100" s="236"/>
      <c r="H100" s="236"/>
      <c r="I100" s="236"/>
    </row>
    <row r="101" spans="1:9" x14ac:dyDescent="0.3">
      <c r="F101" s="236"/>
      <c r="G101" s="236"/>
      <c r="H101" s="236"/>
      <c r="I101" s="236"/>
    </row>
    <row r="107" spans="1:9" x14ac:dyDescent="0.3">
      <c r="A107" s="1" t="s">
        <v>648</v>
      </c>
    </row>
    <row r="108" spans="1:9" x14ac:dyDescent="0.3">
      <c r="A108" s="2" t="s">
        <v>647</v>
      </c>
      <c r="B108" s="2">
        <v>3</v>
      </c>
      <c r="C108" s="2" t="s">
        <v>6</v>
      </c>
      <c r="D108" s="2" t="s">
        <v>646</v>
      </c>
      <c r="E108" s="2">
        <v>8</v>
      </c>
      <c r="F108" s="2" t="s">
        <v>6</v>
      </c>
    </row>
    <row r="109" spans="1:9" x14ac:dyDescent="0.3">
      <c r="A109" s="2" t="s">
        <v>645</v>
      </c>
      <c r="B109" s="2">
        <v>2</v>
      </c>
      <c r="C109" s="2" t="s">
        <v>6</v>
      </c>
      <c r="D109" s="2" t="s">
        <v>644</v>
      </c>
      <c r="E109" s="2">
        <v>5</v>
      </c>
      <c r="F109" s="2" t="s">
        <v>6</v>
      </c>
    </row>
    <row r="110" spans="1:9" ht="16.5" x14ac:dyDescent="0.3">
      <c r="A110" s="3" t="s">
        <v>23</v>
      </c>
      <c r="B110" s="2">
        <v>10</v>
      </c>
      <c r="C110" s="2" t="s">
        <v>15</v>
      </c>
    </row>
    <row r="111" spans="1:9" ht="16.5" x14ac:dyDescent="0.3">
      <c r="A111" s="3" t="s">
        <v>643</v>
      </c>
      <c r="B111" s="2">
        <v>18</v>
      </c>
      <c r="C111" s="2" t="s">
        <v>15</v>
      </c>
    </row>
    <row r="112" spans="1:9" x14ac:dyDescent="0.3">
      <c r="A112" s="1" t="s">
        <v>642</v>
      </c>
    </row>
    <row r="113" spans="1:6" x14ac:dyDescent="0.3">
      <c r="A113" s="3" t="s">
        <v>641</v>
      </c>
      <c r="D113" s="2">
        <f>(E108+B108)-(E109+B109)</f>
        <v>4</v>
      </c>
      <c r="E113" s="2" t="s">
        <v>6</v>
      </c>
    </row>
    <row r="114" spans="1:6" x14ac:dyDescent="0.3">
      <c r="A114" s="2" t="s">
        <v>640</v>
      </c>
      <c r="D114" s="2">
        <f>E108+E109</f>
        <v>13</v>
      </c>
      <c r="E114" s="2" t="s">
        <v>6</v>
      </c>
    </row>
    <row r="115" spans="1:6" x14ac:dyDescent="0.3">
      <c r="A115" s="2" t="s">
        <v>639</v>
      </c>
      <c r="D115" s="14">
        <f>D113/D114</f>
        <v>0.30769230769230771</v>
      </c>
    </row>
    <row r="116" spans="1:6" x14ac:dyDescent="0.3">
      <c r="A116" s="2" t="s">
        <v>656</v>
      </c>
      <c r="D116" s="15"/>
    </row>
    <row r="117" spans="1:6" x14ac:dyDescent="0.3">
      <c r="A117" s="2" t="s">
        <v>655</v>
      </c>
      <c r="D117" s="15">
        <f>B110*E109*D115</f>
        <v>15.384615384615385</v>
      </c>
      <c r="E117" s="2" t="s">
        <v>21</v>
      </c>
    </row>
    <row r="118" spans="1:6" x14ac:dyDescent="0.3">
      <c r="A118" s="2" t="s">
        <v>651</v>
      </c>
      <c r="D118" s="15"/>
    </row>
    <row r="119" spans="1:6" x14ac:dyDescent="0.3">
      <c r="A119" s="3" t="s">
        <v>652</v>
      </c>
      <c r="D119" s="2">
        <f>(B111-B110)*E109</f>
        <v>40</v>
      </c>
      <c r="E119" s="2" t="s">
        <v>21</v>
      </c>
    </row>
    <row r="120" spans="1:6" x14ac:dyDescent="0.3">
      <c r="A120" s="2" t="s">
        <v>653</v>
      </c>
      <c r="D120" s="2">
        <v>2</v>
      </c>
    </row>
    <row r="121" spans="1:6" x14ac:dyDescent="0.3">
      <c r="A121" s="3" t="s">
        <v>654</v>
      </c>
      <c r="D121" s="2">
        <f>D119/D120</f>
        <v>20</v>
      </c>
      <c r="E121" s="2" t="s">
        <v>21</v>
      </c>
      <c r="F121" s="2" t="str">
        <f>IF(D117&lt;D121,"verifica soddisfatta","verifica non soddisfatta")</f>
        <v>verifica soddisfatta</v>
      </c>
    </row>
  </sheetData>
  <mergeCells count="8">
    <mergeCell ref="F93:I94"/>
    <mergeCell ref="F96:I101"/>
    <mergeCell ref="A62:I62"/>
    <mergeCell ref="A31:I31"/>
    <mergeCell ref="A38:C38"/>
    <mergeCell ref="A39:C39"/>
    <mergeCell ref="A40:C40"/>
    <mergeCell ref="A42:C42"/>
  </mergeCells>
  <pageMargins left="0.70866141732283472" right="0.70866141732283472" top="0.74803149606299213" bottom="0.74803149606299213" header="0.31496062992125984" footer="0.31496062992125984"/>
  <pageSetup paperSize="9" orientation="portrait" r:id="rId1"/>
  <headerFooter>
    <oddHeader>&amp;LGiovanni Vannucchi</oddHeader>
    <oddFooter>&amp;L&amp;F&amp;C&amp;A&amp;R&amp;P/&amp;N</oddFooter>
  </headerFooter>
  <drawing r:id="rId2"/>
  <legacyDrawing r:id="rId3"/>
  <oleObjects>
    <mc:AlternateContent xmlns:mc="http://schemas.openxmlformats.org/markup-compatibility/2006">
      <mc:Choice Requires="x14">
        <oleObject progId="CorelDraw.Graphic.7" shapeId="3073" r:id="rId4">
          <objectPr defaultSize="0" autoPict="0" r:id="rId5">
            <anchor moveWithCells="1" sizeWithCells="1">
              <from>
                <xdr:col>0</xdr:col>
                <xdr:colOff>95250</xdr:colOff>
                <xdr:row>62</xdr:row>
                <xdr:rowOff>9525</xdr:rowOff>
              </from>
              <to>
                <xdr:col>6</xdr:col>
                <xdr:colOff>57150</xdr:colOff>
                <xdr:row>71</xdr:row>
                <xdr:rowOff>95250</xdr:rowOff>
              </to>
            </anchor>
          </objectPr>
        </oleObject>
      </mc:Choice>
      <mc:Fallback>
        <oleObject progId="CorelDraw.Graphic.7" shapeId="3073" r:id="rId4"/>
      </mc:Fallback>
    </mc:AlternateContent>
  </oleObjec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361"/>
  <sheetViews>
    <sheetView topLeftCell="B217" zoomScale="115" zoomScaleNormal="115" workbookViewId="0">
      <selection activeCell="O188" sqref="O188"/>
    </sheetView>
  </sheetViews>
  <sheetFormatPr defaultRowHeight="15" x14ac:dyDescent="0.3"/>
  <cols>
    <col min="1" max="1" width="10.85546875" style="2" customWidth="1"/>
    <col min="2" max="2" width="9.140625" style="2"/>
    <col min="3" max="3" width="10.7109375" style="2" customWidth="1"/>
    <col min="4" max="6" width="9.140625" style="2"/>
    <col min="7" max="7" width="9.85546875" style="2" customWidth="1"/>
    <col min="8" max="256" width="9.140625" style="2"/>
    <col min="257" max="257" width="10.85546875" style="2" customWidth="1"/>
    <col min="258" max="262" width="9.140625" style="2"/>
    <col min="263" max="263" width="10.42578125" style="2" customWidth="1"/>
    <col min="264" max="512" width="9.140625" style="2"/>
    <col min="513" max="513" width="10.85546875" style="2" customWidth="1"/>
    <col min="514" max="518" width="9.140625" style="2"/>
    <col min="519" max="519" width="10.42578125" style="2" customWidth="1"/>
    <col min="520" max="768" width="9.140625" style="2"/>
    <col min="769" max="769" width="10.85546875" style="2" customWidth="1"/>
    <col min="770" max="774" width="9.140625" style="2"/>
    <col min="775" max="775" width="10.42578125" style="2" customWidth="1"/>
    <col min="776" max="1024" width="9.140625" style="2"/>
    <col min="1025" max="1025" width="10.85546875" style="2" customWidth="1"/>
    <col min="1026" max="1030" width="9.140625" style="2"/>
    <col min="1031" max="1031" width="10.42578125" style="2" customWidth="1"/>
    <col min="1032" max="1280" width="9.140625" style="2"/>
    <col min="1281" max="1281" width="10.85546875" style="2" customWidth="1"/>
    <col min="1282" max="1286" width="9.140625" style="2"/>
    <col min="1287" max="1287" width="10.42578125" style="2" customWidth="1"/>
    <col min="1288" max="1536" width="9.140625" style="2"/>
    <col min="1537" max="1537" width="10.85546875" style="2" customWidth="1"/>
    <col min="1538" max="1542" width="9.140625" style="2"/>
    <col min="1543" max="1543" width="10.42578125" style="2" customWidth="1"/>
    <col min="1544" max="1792" width="9.140625" style="2"/>
    <col min="1793" max="1793" width="10.85546875" style="2" customWidth="1"/>
    <col min="1794" max="1798" width="9.140625" style="2"/>
    <col min="1799" max="1799" width="10.42578125" style="2" customWidth="1"/>
    <col min="1800" max="2048" width="9.140625" style="2"/>
    <col min="2049" max="2049" width="10.85546875" style="2" customWidth="1"/>
    <col min="2050" max="2054" width="9.140625" style="2"/>
    <col min="2055" max="2055" width="10.42578125" style="2" customWidth="1"/>
    <col min="2056" max="2304" width="9.140625" style="2"/>
    <col min="2305" max="2305" width="10.85546875" style="2" customWidth="1"/>
    <col min="2306" max="2310" width="9.140625" style="2"/>
    <col min="2311" max="2311" width="10.42578125" style="2" customWidth="1"/>
    <col min="2312" max="2560" width="9.140625" style="2"/>
    <col min="2561" max="2561" width="10.85546875" style="2" customWidth="1"/>
    <col min="2562" max="2566" width="9.140625" style="2"/>
    <col min="2567" max="2567" width="10.42578125" style="2" customWidth="1"/>
    <col min="2568" max="2816" width="9.140625" style="2"/>
    <col min="2817" max="2817" width="10.85546875" style="2" customWidth="1"/>
    <col min="2818" max="2822" width="9.140625" style="2"/>
    <col min="2823" max="2823" width="10.42578125" style="2" customWidth="1"/>
    <col min="2824" max="3072" width="9.140625" style="2"/>
    <col min="3073" max="3073" width="10.85546875" style="2" customWidth="1"/>
    <col min="3074" max="3078" width="9.140625" style="2"/>
    <col min="3079" max="3079" width="10.42578125" style="2" customWidth="1"/>
    <col min="3080" max="3328" width="9.140625" style="2"/>
    <col min="3329" max="3329" width="10.85546875" style="2" customWidth="1"/>
    <col min="3330" max="3334" width="9.140625" style="2"/>
    <col min="3335" max="3335" width="10.42578125" style="2" customWidth="1"/>
    <col min="3336" max="3584" width="9.140625" style="2"/>
    <col min="3585" max="3585" width="10.85546875" style="2" customWidth="1"/>
    <col min="3586" max="3590" width="9.140625" style="2"/>
    <col min="3591" max="3591" width="10.42578125" style="2" customWidth="1"/>
    <col min="3592" max="3840" width="9.140625" style="2"/>
    <col min="3841" max="3841" width="10.85546875" style="2" customWidth="1"/>
    <col min="3842" max="3846" width="9.140625" style="2"/>
    <col min="3847" max="3847" width="10.42578125" style="2" customWidth="1"/>
    <col min="3848" max="4096" width="9.140625" style="2"/>
    <col min="4097" max="4097" width="10.85546875" style="2" customWidth="1"/>
    <col min="4098" max="4102" width="9.140625" style="2"/>
    <col min="4103" max="4103" width="10.42578125" style="2" customWidth="1"/>
    <col min="4104" max="4352" width="9.140625" style="2"/>
    <col min="4353" max="4353" width="10.85546875" style="2" customWidth="1"/>
    <col min="4354" max="4358" width="9.140625" style="2"/>
    <col min="4359" max="4359" width="10.42578125" style="2" customWidth="1"/>
    <col min="4360" max="4608" width="9.140625" style="2"/>
    <col min="4609" max="4609" width="10.85546875" style="2" customWidth="1"/>
    <col min="4610" max="4614" width="9.140625" style="2"/>
    <col min="4615" max="4615" width="10.42578125" style="2" customWidth="1"/>
    <col min="4616" max="4864" width="9.140625" style="2"/>
    <col min="4865" max="4865" width="10.85546875" style="2" customWidth="1"/>
    <col min="4866" max="4870" width="9.140625" style="2"/>
    <col min="4871" max="4871" width="10.42578125" style="2" customWidth="1"/>
    <col min="4872" max="5120" width="9.140625" style="2"/>
    <col min="5121" max="5121" width="10.85546875" style="2" customWidth="1"/>
    <col min="5122" max="5126" width="9.140625" style="2"/>
    <col min="5127" max="5127" width="10.42578125" style="2" customWidth="1"/>
    <col min="5128" max="5376" width="9.140625" style="2"/>
    <col min="5377" max="5377" width="10.85546875" style="2" customWidth="1"/>
    <col min="5378" max="5382" width="9.140625" style="2"/>
    <col min="5383" max="5383" width="10.42578125" style="2" customWidth="1"/>
    <col min="5384" max="5632" width="9.140625" style="2"/>
    <col min="5633" max="5633" width="10.85546875" style="2" customWidth="1"/>
    <col min="5634" max="5638" width="9.140625" style="2"/>
    <col min="5639" max="5639" width="10.42578125" style="2" customWidth="1"/>
    <col min="5640" max="5888" width="9.140625" style="2"/>
    <col min="5889" max="5889" width="10.85546875" style="2" customWidth="1"/>
    <col min="5890" max="5894" width="9.140625" style="2"/>
    <col min="5895" max="5895" width="10.42578125" style="2" customWidth="1"/>
    <col min="5896" max="6144" width="9.140625" style="2"/>
    <col min="6145" max="6145" width="10.85546875" style="2" customWidth="1"/>
    <col min="6146" max="6150" width="9.140625" style="2"/>
    <col min="6151" max="6151" width="10.42578125" style="2" customWidth="1"/>
    <col min="6152" max="6400" width="9.140625" style="2"/>
    <col min="6401" max="6401" width="10.85546875" style="2" customWidth="1"/>
    <col min="6402" max="6406" width="9.140625" style="2"/>
    <col min="6407" max="6407" width="10.42578125" style="2" customWidth="1"/>
    <col min="6408" max="6656" width="9.140625" style="2"/>
    <col min="6657" max="6657" width="10.85546875" style="2" customWidth="1"/>
    <col min="6658" max="6662" width="9.140625" style="2"/>
    <col min="6663" max="6663" width="10.42578125" style="2" customWidth="1"/>
    <col min="6664" max="6912" width="9.140625" style="2"/>
    <col min="6913" max="6913" width="10.85546875" style="2" customWidth="1"/>
    <col min="6914" max="6918" width="9.140625" style="2"/>
    <col min="6919" max="6919" width="10.42578125" style="2" customWidth="1"/>
    <col min="6920" max="7168" width="9.140625" style="2"/>
    <col min="7169" max="7169" width="10.85546875" style="2" customWidth="1"/>
    <col min="7170" max="7174" width="9.140625" style="2"/>
    <col min="7175" max="7175" width="10.42578125" style="2" customWidth="1"/>
    <col min="7176" max="7424" width="9.140625" style="2"/>
    <col min="7425" max="7425" width="10.85546875" style="2" customWidth="1"/>
    <col min="7426" max="7430" width="9.140625" style="2"/>
    <col min="7431" max="7431" width="10.42578125" style="2" customWidth="1"/>
    <col min="7432" max="7680" width="9.140625" style="2"/>
    <col min="7681" max="7681" width="10.85546875" style="2" customWidth="1"/>
    <col min="7682" max="7686" width="9.140625" style="2"/>
    <col min="7687" max="7687" width="10.42578125" style="2" customWidth="1"/>
    <col min="7688" max="7936" width="9.140625" style="2"/>
    <col min="7937" max="7937" width="10.85546875" style="2" customWidth="1"/>
    <col min="7938" max="7942" width="9.140625" style="2"/>
    <col min="7943" max="7943" width="10.42578125" style="2" customWidth="1"/>
    <col min="7944" max="8192" width="9.140625" style="2"/>
    <col min="8193" max="8193" width="10.85546875" style="2" customWidth="1"/>
    <col min="8194" max="8198" width="9.140625" style="2"/>
    <col min="8199" max="8199" width="10.42578125" style="2" customWidth="1"/>
    <col min="8200" max="8448" width="9.140625" style="2"/>
    <col min="8449" max="8449" width="10.85546875" style="2" customWidth="1"/>
    <col min="8450" max="8454" width="9.140625" style="2"/>
    <col min="8455" max="8455" width="10.42578125" style="2" customWidth="1"/>
    <col min="8456" max="8704" width="9.140625" style="2"/>
    <col min="8705" max="8705" width="10.85546875" style="2" customWidth="1"/>
    <col min="8706" max="8710" width="9.140625" style="2"/>
    <col min="8711" max="8711" width="10.42578125" style="2" customWidth="1"/>
    <col min="8712" max="8960" width="9.140625" style="2"/>
    <col min="8961" max="8961" width="10.85546875" style="2" customWidth="1"/>
    <col min="8962" max="8966" width="9.140625" style="2"/>
    <col min="8967" max="8967" width="10.42578125" style="2" customWidth="1"/>
    <col min="8968" max="9216" width="9.140625" style="2"/>
    <col min="9217" max="9217" width="10.85546875" style="2" customWidth="1"/>
    <col min="9218" max="9222" width="9.140625" style="2"/>
    <col min="9223" max="9223" width="10.42578125" style="2" customWidth="1"/>
    <col min="9224" max="9472" width="9.140625" style="2"/>
    <col min="9473" max="9473" width="10.85546875" style="2" customWidth="1"/>
    <col min="9474" max="9478" width="9.140625" style="2"/>
    <col min="9479" max="9479" width="10.42578125" style="2" customWidth="1"/>
    <col min="9480" max="9728" width="9.140625" style="2"/>
    <col min="9729" max="9729" width="10.85546875" style="2" customWidth="1"/>
    <col min="9730" max="9734" width="9.140625" style="2"/>
    <col min="9735" max="9735" width="10.42578125" style="2" customWidth="1"/>
    <col min="9736" max="9984" width="9.140625" style="2"/>
    <col min="9985" max="9985" width="10.85546875" style="2" customWidth="1"/>
    <col min="9986" max="9990" width="9.140625" style="2"/>
    <col min="9991" max="9991" width="10.42578125" style="2" customWidth="1"/>
    <col min="9992" max="10240" width="9.140625" style="2"/>
    <col min="10241" max="10241" width="10.85546875" style="2" customWidth="1"/>
    <col min="10242" max="10246" width="9.140625" style="2"/>
    <col min="10247" max="10247" width="10.42578125" style="2" customWidth="1"/>
    <col min="10248" max="10496" width="9.140625" style="2"/>
    <col min="10497" max="10497" width="10.85546875" style="2" customWidth="1"/>
    <col min="10498" max="10502" width="9.140625" style="2"/>
    <col min="10503" max="10503" width="10.42578125" style="2" customWidth="1"/>
    <col min="10504" max="10752" width="9.140625" style="2"/>
    <col min="10753" max="10753" width="10.85546875" style="2" customWidth="1"/>
    <col min="10754" max="10758" width="9.140625" style="2"/>
    <col min="10759" max="10759" width="10.42578125" style="2" customWidth="1"/>
    <col min="10760" max="11008" width="9.140625" style="2"/>
    <col min="11009" max="11009" width="10.85546875" style="2" customWidth="1"/>
    <col min="11010" max="11014" width="9.140625" style="2"/>
    <col min="11015" max="11015" width="10.42578125" style="2" customWidth="1"/>
    <col min="11016" max="11264" width="9.140625" style="2"/>
    <col min="11265" max="11265" width="10.85546875" style="2" customWidth="1"/>
    <col min="11266" max="11270" width="9.140625" style="2"/>
    <col min="11271" max="11271" width="10.42578125" style="2" customWidth="1"/>
    <col min="11272" max="11520" width="9.140625" style="2"/>
    <col min="11521" max="11521" width="10.85546875" style="2" customWidth="1"/>
    <col min="11522" max="11526" width="9.140625" style="2"/>
    <col min="11527" max="11527" width="10.42578125" style="2" customWidth="1"/>
    <col min="11528" max="11776" width="9.140625" style="2"/>
    <col min="11777" max="11777" width="10.85546875" style="2" customWidth="1"/>
    <col min="11778" max="11782" width="9.140625" style="2"/>
    <col min="11783" max="11783" width="10.42578125" style="2" customWidth="1"/>
    <col min="11784" max="12032" width="9.140625" style="2"/>
    <col min="12033" max="12033" width="10.85546875" style="2" customWidth="1"/>
    <col min="12034" max="12038" width="9.140625" style="2"/>
    <col min="12039" max="12039" width="10.42578125" style="2" customWidth="1"/>
    <col min="12040" max="12288" width="9.140625" style="2"/>
    <col min="12289" max="12289" width="10.85546875" style="2" customWidth="1"/>
    <col min="12290" max="12294" width="9.140625" style="2"/>
    <col min="12295" max="12295" width="10.42578125" style="2" customWidth="1"/>
    <col min="12296" max="12544" width="9.140625" style="2"/>
    <col min="12545" max="12545" width="10.85546875" style="2" customWidth="1"/>
    <col min="12546" max="12550" width="9.140625" style="2"/>
    <col min="12551" max="12551" width="10.42578125" style="2" customWidth="1"/>
    <col min="12552" max="12800" width="9.140625" style="2"/>
    <col min="12801" max="12801" width="10.85546875" style="2" customWidth="1"/>
    <col min="12802" max="12806" width="9.140625" style="2"/>
    <col min="12807" max="12807" width="10.42578125" style="2" customWidth="1"/>
    <col min="12808" max="13056" width="9.140625" style="2"/>
    <col min="13057" max="13057" width="10.85546875" style="2" customWidth="1"/>
    <col min="13058" max="13062" width="9.140625" style="2"/>
    <col min="13063" max="13063" width="10.42578125" style="2" customWidth="1"/>
    <col min="13064" max="13312" width="9.140625" style="2"/>
    <col min="13313" max="13313" width="10.85546875" style="2" customWidth="1"/>
    <col min="13314" max="13318" width="9.140625" style="2"/>
    <col min="13319" max="13319" width="10.42578125" style="2" customWidth="1"/>
    <col min="13320" max="13568" width="9.140625" style="2"/>
    <col min="13569" max="13569" width="10.85546875" style="2" customWidth="1"/>
    <col min="13570" max="13574" width="9.140625" style="2"/>
    <col min="13575" max="13575" width="10.42578125" style="2" customWidth="1"/>
    <col min="13576" max="13824" width="9.140625" style="2"/>
    <col min="13825" max="13825" width="10.85546875" style="2" customWidth="1"/>
    <col min="13826" max="13830" width="9.140625" style="2"/>
    <col min="13831" max="13831" width="10.42578125" style="2" customWidth="1"/>
    <col min="13832" max="14080" width="9.140625" style="2"/>
    <col min="14081" max="14081" width="10.85546875" style="2" customWidth="1"/>
    <col min="14082" max="14086" width="9.140625" style="2"/>
    <col min="14087" max="14087" width="10.42578125" style="2" customWidth="1"/>
    <col min="14088" max="14336" width="9.140625" style="2"/>
    <col min="14337" max="14337" width="10.85546875" style="2" customWidth="1"/>
    <col min="14338" max="14342" width="9.140625" style="2"/>
    <col min="14343" max="14343" width="10.42578125" style="2" customWidth="1"/>
    <col min="14344" max="14592" width="9.140625" style="2"/>
    <col min="14593" max="14593" width="10.85546875" style="2" customWidth="1"/>
    <col min="14594" max="14598" width="9.140625" style="2"/>
    <col min="14599" max="14599" width="10.42578125" style="2" customWidth="1"/>
    <col min="14600" max="14848" width="9.140625" style="2"/>
    <col min="14849" max="14849" width="10.85546875" style="2" customWidth="1"/>
    <col min="14850" max="14854" width="9.140625" style="2"/>
    <col min="14855" max="14855" width="10.42578125" style="2" customWidth="1"/>
    <col min="14856" max="15104" width="9.140625" style="2"/>
    <col min="15105" max="15105" width="10.85546875" style="2" customWidth="1"/>
    <col min="15106" max="15110" width="9.140625" style="2"/>
    <col min="15111" max="15111" width="10.42578125" style="2" customWidth="1"/>
    <col min="15112" max="15360" width="9.140625" style="2"/>
    <col min="15361" max="15361" width="10.85546875" style="2" customWidth="1"/>
    <col min="15362" max="15366" width="9.140625" style="2"/>
    <col min="15367" max="15367" width="10.42578125" style="2" customWidth="1"/>
    <col min="15368" max="15616" width="9.140625" style="2"/>
    <col min="15617" max="15617" width="10.85546875" style="2" customWidth="1"/>
    <col min="15618" max="15622" width="9.140625" style="2"/>
    <col min="15623" max="15623" width="10.42578125" style="2" customWidth="1"/>
    <col min="15624" max="15872" width="9.140625" style="2"/>
    <col min="15873" max="15873" width="10.85546875" style="2" customWidth="1"/>
    <col min="15874" max="15878" width="9.140625" style="2"/>
    <col min="15879" max="15879" width="10.42578125" style="2" customWidth="1"/>
    <col min="15880" max="16128" width="9.140625" style="2"/>
    <col min="16129" max="16129" width="10.85546875" style="2" customWidth="1"/>
    <col min="16130" max="16134" width="9.140625" style="2"/>
    <col min="16135" max="16135" width="10.42578125" style="2" customWidth="1"/>
    <col min="16136" max="16384" width="9.140625" style="2"/>
  </cols>
  <sheetData>
    <row r="1" spans="1:13" x14ac:dyDescent="0.3">
      <c r="A1" s="1" t="s">
        <v>0</v>
      </c>
    </row>
    <row r="2" spans="1:13" ht="16.5" customHeight="1" x14ac:dyDescent="0.3">
      <c r="A2" s="198" t="s">
        <v>434</v>
      </c>
      <c r="B2" s="198"/>
      <c r="C2" s="198"/>
      <c r="D2" s="198"/>
      <c r="E2" s="198"/>
      <c r="F2" s="198"/>
      <c r="G2" s="198"/>
      <c r="H2" s="198"/>
      <c r="I2" s="198"/>
    </row>
    <row r="3" spans="1:13" ht="67.5" customHeight="1" x14ac:dyDescent="0.3">
      <c r="A3" s="197" t="s">
        <v>1286</v>
      </c>
      <c r="B3" s="197"/>
      <c r="C3" s="197"/>
      <c r="D3" s="197"/>
      <c r="E3" s="197"/>
      <c r="F3" s="197"/>
      <c r="G3" s="197"/>
      <c r="H3" s="197"/>
      <c r="I3" s="197"/>
    </row>
    <row r="4" spans="1:13" ht="15" customHeight="1" x14ac:dyDescent="0.3">
      <c r="A4" s="1" t="s">
        <v>403</v>
      </c>
      <c r="C4" s="2" t="s">
        <v>404</v>
      </c>
      <c r="M4" s="12"/>
    </row>
    <row r="5" spans="1:13" x14ac:dyDescent="0.3">
      <c r="A5" s="2" t="s">
        <v>405</v>
      </c>
      <c r="G5" s="2" t="s">
        <v>269</v>
      </c>
      <c r="H5" s="2">
        <v>6</v>
      </c>
      <c r="I5" s="2" t="s">
        <v>6</v>
      </c>
      <c r="K5" s="14"/>
      <c r="M5" s="12"/>
    </row>
    <row r="6" spans="1:13" x14ac:dyDescent="0.3">
      <c r="A6" s="2" t="s">
        <v>406</v>
      </c>
      <c r="G6" s="2" t="s">
        <v>407</v>
      </c>
      <c r="H6" s="2">
        <v>0.8</v>
      </c>
      <c r="I6" s="2" t="s">
        <v>6</v>
      </c>
      <c r="M6" s="12"/>
    </row>
    <row r="7" spans="1:13" x14ac:dyDescent="0.3">
      <c r="A7" s="2" t="s">
        <v>408</v>
      </c>
      <c r="G7" s="2" t="s">
        <v>409</v>
      </c>
      <c r="H7" s="2">
        <v>0.8</v>
      </c>
      <c r="I7" s="2" t="s">
        <v>6</v>
      </c>
    </row>
    <row r="8" spans="1:13" x14ac:dyDescent="0.3">
      <c r="A8" s="2" t="s">
        <v>410</v>
      </c>
      <c r="G8" s="2" t="s">
        <v>411</v>
      </c>
      <c r="H8" s="2">
        <v>0.5</v>
      </c>
      <c r="I8" s="2" t="s">
        <v>6</v>
      </c>
    </row>
    <row r="9" spans="1:13" x14ac:dyDescent="0.3">
      <c r="A9" s="2" t="s">
        <v>412</v>
      </c>
      <c r="G9" s="2" t="s">
        <v>413</v>
      </c>
      <c r="H9" s="2">
        <v>0.7</v>
      </c>
      <c r="I9" s="2" t="s">
        <v>6</v>
      </c>
    </row>
    <row r="10" spans="1:13" x14ac:dyDescent="0.3">
      <c r="A10" s="2" t="s">
        <v>414</v>
      </c>
      <c r="G10" s="2" t="s">
        <v>415</v>
      </c>
      <c r="H10" s="2">
        <v>0.95</v>
      </c>
      <c r="I10" s="2" t="s">
        <v>6</v>
      </c>
    </row>
    <row r="11" spans="1:13" x14ac:dyDescent="0.3">
      <c r="A11" s="2" t="s">
        <v>416</v>
      </c>
      <c r="D11" s="16" t="s">
        <v>1280</v>
      </c>
      <c r="G11" s="16" t="s">
        <v>417</v>
      </c>
      <c r="H11" s="16">
        <f>appunti!A48</f>
        <v>3.95</v>
      </c>
      <c r="I11" s="16" t="s">
        <v>6</v>
      </c>
    </row>
    <row r="12" spans="1:13" x14ac:dyDescent="0.3">
      <c r="A12" s="2" t="s">
        <v>418</v>
      </c>
      <c r="G12" s="3" t="s">
        <v>9</v>
      </c>
      <c r="H12" s="2">
        <v>20</v>
      </c>
      <c r="I12" s="2" t="s">
        <v>180</v>
      </c>
    </row>
    <row r="13" spans="1:13" x14ac:dyDescent="0.3">
      <c r="A13" s="1" t="s">
        <v>419</v>
      </c>
    </row>
    <row r="14" spans="1:13" x14ac:dyDescent="0.3">
      <c r="A14" s="2" t="s">
        <v>420</v>
      </c>
      <c r="G14" s="3" t="s">
        <v>179</v>
      </c>
      <c r="H14" s="2">
        <v>32</v>
      </c>
      <c r="I14" s="2" t="s">
        <v>180</v>
      </c>
    </row>
    <row r="15" spans="1:13" ht="16.5" x14ac:dyDescent="0.3">
      <c r="A15" s="2" t="s">
        <v>421</v>
      </c>
      <c r="G15" s="3" t="s">
        <v>422</v>
      </c>
      <c r="H15" s="2">
        <v>20</v>
      </c>
      <c r="I15" s="2" t="s">
        <v>15</v>
      </c>
    </row>
    <row r="16" spans="1:13" x14ac:dyDescent="0.3">
      <c r="A16" s="2" t="s">
        <v>423</v>
      </c>
      <c r="G16" s="3" t="s">
        <v>1278</v>
      </c>
      <c r="H16" s="12">
        <f>0.75*H14</f>
        <v>24</v>
      </c>
      <c r="I16" s="2" t="s">
        <v>180</v>
      </c>
    </row>
    <row r="17" spans="1:9" ht="16.5" x14ac:dyDescent="0.3">
      <c r="A17" s="2" t="s">
        <v>424</v>
      </c>
      <c r="G17" s="3" t="s">
        <v>425</v>
      </c>
      <c r="H17" s="2">
        <v>25</v>
      </c>
      <c r="I17" s="2" t="s">
        <v>15</v>
      </c>
    </row>
    <row r="18" spans="1:9" x14ac:dyDescent="0.3">
      <c r="A18" s="2" t="s">
        <v>426</v>
      </c>
      <c r="G18" s="2" t="s">
        <v>34</v>
      </c>
      <c r="H18" s="2">
        <v>10</v>
      </c>
      <c r="I18" s="2" t="s">
        <v>21</v>
      </c>
    </row>
    <row r="37" spans="1:9" ht="60" customHeight="1" x14ac:dyDescent="0.3">
      <c r="A37" s="197" t="s">
        <v>427</v>
      </c>
      <c r="B37" s="197"/>
      <c r="C37" s="197"/>
      <c r="D37" s="197"/>
      <c r="E37" s="197"/>
      <c r="F37" s="197"/>
      <c r="G37" s="197"/>
      <c r="H37" s="197"/>
      <c r="I37" s="197"/>
    </row>
    <row r="38" spans="1:9" x14ac:dyDescent="0.3">
      <c r="A38" s="2" t="s">
        <v>436</v>
      </c>
      <c r="C38" s="15">
        <f>H5*TAN((45-H14/2)*PI()/180)</f>
        <v>3.3258543087166137</v>
      </c>
      <c r="D38" s="2" t="s">
        <v>6</v>
      </c>
      <c r="E38" s="28" t="str">
        <f>IF(C38&lt;H11,"condizione soddisfatta","condizione non soddisfatta")</f>
        <v>condizione soddisfatta</v>
      </c>
    </row>
    <row r="39" spans="1:9" x14ac:dyDescent="0.3">
      <c r="G39" s="4" t="s">
        <v>435</v>
      </c>
      <c r="H39" s="2">
        <f>H11</f>
        <v>3.95</v>
      </c>
      <c r="I39" s="2" t="s">
        <v>6</v>
      </c>
    </row>
    <row r="40" spans="1:9" x14ac:dyDescent="0.3">
      <c r="G40" s="4" t="s">
        <v>437</v>
      </c>
      <c r="H40" s="2">
        <f>H39+H10+H9</f>
        <v>5.6000000000000005</v>
      </c>
      <c r="I40" s="2" t="s">
        <v>6</v>
      </c>
    </row>
    <row r="41" spans="1:9" x14ac:dyDescent="0.3">
      <c r="G41" s="4" t="s">
        <v>438</v>
      </c>
      <c r="H41" s="15">
        <f>H39*TAN(H12*PI()/180)</f>
        <v>1.4376824253514993</v>
      </c>
      <c r="I41" s="2" t="s">
        <v>6</v>
      </c>
    </row>
    <row r="42" spans="1:9" x14ac:dyDescent="0.3">
      <c r="G42" s="4" t="s">
        <v>439</v>
      </c>
      <c r="H42" s="15">
        <f>H6+H5+H41</f>
        <v>8.2376824253514993</v>
      </c>
      <c r="I42" s="2" t="s">
        <v>6</v>
      </c>
    </row>
    <row r="43" spans="1:9" s="160" customFormat="1" x14ac:dyDescent="0.3">
      <c r="G43" s="4"/>
      <c r="H43" s="15"/>
    </row>
    <row r="44" spans="1:9" x14ac:dyDescent="0.3">
      <c r="A44" s="2" t="s">
        <v>1176</v>
      </c>
    </row>
    <row r="45" spans="1:9" x14ac:dyDescent="0.3">
      <c r="A45" s="2" t="s">
        <v>440</v>
      </c>
    </row>
    <row r="46" spans="1:9" x14ac:dyDescent="0.3">
      <c r="A46" s="54" t="s">
        <v>441</v>
      </c>
      <c r="C46" s="2">
        <v>1</v>
      </c>
      <c r="E46" s="2" t="s">
        <v>442</v>
      </c>
    </row>
    <row r="47" spans="1:9" x14ac:dyDescent="0.3">
      <c r="A47" s="55" t="s">
        <v>443</v>
      </c>
      <c r="C47" s="2">
        <v>32</v>
      </c>
      <c r="D47" s="2" t="s">
        <v>180</v>
      </c>
    </row>
    <row r="48" spans="1:9" ht="16.5" x14ac:dyDescent="0.3">
      <c r="A48" s="55" t="s">
        <v>444</v>
      </c>
      <c r="C48" s="2">
        <v>20</v>
      </c>
      <c r="D48" s="2" t="s">
        <v>445</v>
      </c>
      <c r="I48" s="14"/>
    </row>
    <row r="49" spans="1:9" x14ac:dyDescent="0.3">
      <c r="A49" s="2" t="s">
        <v>451</v>
      </c>
      <c r="D49" s="2" t="s">
        <v>1207</v>
      </c>
      <c r="I49" s="14"/>
    </row>
    <row r="50" spans="1:9" x14ac:dyDescent="0.3">
      <c r="I50" s="14"/>
    </row>
    <row r="51" spans="1:9" x14ac:dyDescent="0.3">
      <c r="I51" s="14"/>
    </row>
    <row r="52" spans="1:9" x14ac:dyDescent="0.3">
      <c r="I52" s="14"/>
    </row>
    <row r="53" spans="1:9" s="160" customFormat="1" x14ac:dyDescent="0.3">
      <c r="I53" s="14"/>
    </row>
    <row r="54" spans="1:9" s="160" customFormat="1" x14ac:dyDescent="0.3">
      <c r="I54" s="14"/>
    </row>
    <row r="55" spans="1:9" s="160" customFormat="1" ht="15.75" x14ac:dyDescent="0.3">
      <c r="A55" t="s">
        <v>1179</v>
      </c>
      <c r="B55" s="167">
        <v>90</v>
      </c>
      <c r="C55" s="167" t="s">
        <v>193</v>
      </c>
      <c r="D55" s="173">
        <f>B55*PI()/180</f>
        <v>1.5707963267948966</v>
      </c>
      <c r="E55" s="167" t="s">
        <v>194</v>
      </c>
      <c r="F55" s="160" t="s">
        <v>1193</v>
      </c>
      <c r="I55" s="14"/>
    </row>
    <row r="56" spans="1:9" s="160" customFormat="1" ht="15.75" x14ac:dyDescent="0.3">
      <c r="A56" t="s">
        <v>1180</v>
      </c>
      <c r="B56" s="167">
        <f>H12</f>
        <v>20</v>
      </c>
      <c r="C56" s="167" t="s">
        <v>193</v>
      </c>
      <c r="D56" s="173">
        <f>B56*PI()/180</f>
        <v>0.3490658503988659</v>
      </c>
      <c r="E56" s="167" t="s">
        <v>194</v>
      </c>
      <c r="I56" s="14"/>
    </row>
    <row r="57" spans="1:9" s="160" customFormat="1" ht="15.75" x14ac:dyDescent="0.3">
      <c r="A57" t="s">
        <v>1181</v>
      </c>
      <c r="B57" s="167">
        <f>H14</f>
        <v>32</v>
      </c>
      <c r="C57" s="167" t="s">
        <v>193</v>
      </c>
      <c r="D57" s="173">
        <f>B57*PI()/180</f>
        <v>0.55850536063818546</v>
      </c>
      <c r="E57" s="167" t="s">
        <v>194</v>
      </c>
      <c r="I57" s="14"/>
    </row>
    <row r="58" spans="1:9" s="160" customFormat="1" ht="27.75" customHeight="1" x14ac:dyDescent="0.3">
      <c r="A58" s="178" t="s">
        <v>1182</v>
      </c>
      <c r="B58" s="179">
        <f>2/3*B57</f>
        <v>21.333333333333332</v>
      </c>
      <c r="C58" s="180" t="s">
        <v>193</v>
      </c>
      <c r="D58" s="181">
        <f>B58*PI()/180</f>
        <v>0.37233690709212358</v>
      </c>
      <c r="E58" s="180" t="s">
        <v>194</v>
      </c>
      <c r="F58" s="197" t="s">
        <v>1208</v>
      </c>
      <c r="G58" s="197"/>
      <c r="H58" s="197"/>
      <c r="I58" s="197"/>
    </row>
    <row r="59" spans="1:9" s="160" customFormat="1" ht="15.75" x14ac:dyDescent="0.3">
      <c r="A59" s="171" t="s">
        <v>1196</v>
      </c>
      <c r="B59" s="174"/>
      <c r="C59" s="167"/>
      <c r="D59" s="173">
        <f>SIN(D58)</f>
        <v>0.36379320495315143</v>
      </c>
      <c r="E59" s="167"/>
      <c r="I59" s="14"/>
    </row>
    <row r="60" spans="1:9" s="160" customFormat="1" ht="15.75" x14ac:dyDescent="0.3">
      <c r="A60" s="171" t="s">
        <v>1197</v>
      </c>
      <c r="B60" s="174"/>
      <c r="C60" s="167"/>
      <c r="D60" s="173">
        <f>COS(D58)</f>
        <v>0.93147973892614233</v>
      </c>
      <c r="E60" s="167"/>
      <c r="I60" s="14"/>
    </row>
    <row r="61" spans="1:9" s="160" customFormat="1" ht="18" x14ac:dyDescent="0.3">
      <c r="A61" s="171" t="s">
        <v>1183</v>
      </c>
      <c r="B61" s="167"/>
      <c r="C61" s="167"/>
      <c r="D61" s="175">
        <f>SIN(D55)^2</f>
        <v>1</v>
      </c>
      <c r="F61"/>
      <c r="I61" s="14"/>
    </row>
    <row r="62" spans="1:9" s="160" customFormat="1" ht="18" x14ac:dyDescent="0.3">
      <c r="A62" s="171" t="s">
        <v>1184</v>
      </c>
      <c r="B62" s="167"/>
      <c r="C62" s="167"/>
      <c r="D62" s="175">
        <f>SIN(D55+D57)^2</f>
        <v>0.71918557339453892</v>
      </c>
      <c r="F62"/>
      <c r="I62" s="14"/>
    </row>
    <row r="63" spans="1:9" s="160" customFormat="1" ht="15.75" x14ac:dyDescent="0.3">
      <c r="A63" s="171" t="s">
        <v>1185</v>
      </c>
      <c r="B63" s="167"/>
      <c r="C63" s="167"/>
      <c r="D63" s="175">
        <f>SIN(D55-D58)</f>
        <v>0.93147973892614233</v>
      </c>
      <c r="F63"/>
      <c r="I63" s="14"/>
    </row>
    <row r="64" spans="1:9" s="160" customFormat="1" ht="15.75" x14ac:dyDescent="0.3">
      <c r="A64" s="171" t="s">
        <v>1186</v>
      </c>
      <c r="B64" s="167"/>
      <c r="C64" s="167"/>
      <c r="D64" s="175">
        <f>SIN(D57+D58)</f>
        <v>0.80212319275504373</v>
      </c>
      <c r="F64"/>
      <c r="I64" s="14"/>
    </row>
    <row r="65" spans="1:9" s="160" customFormat="1" ht="15.75" x14ac:dyDescent="0.3">
      <c r="A65" s="171" t="s">
        <v>1187</v>
      </c>
      <c r="B65" s="167"/>
      <c r="C65" s="167"/>
      <c r="D65" s="175">
        <f>SIN(D57-D56)</f>
        <v>0.20791169081775934</v>
      </c>
      <c r="F65"/>
      <c r="I65" s="14"/>
    </row>
    <row r="66" spans="1:9" s="160" customFormat="1" ht="15.75" x14ac:dyDescent="0.3">
      <c r="A66" s="171" t="s">
        <v>1188</v>
      </c>
      <c r="B66" s="167"/>
      <c r="C66" s="167"/>
      <c r="D66" s="175">
        <f>SIN(D55+D56)</f>
        <v>0.93969262078590843</v>
      </c>
      <c r="F66"/>
      <c r="I66" s="14"/>
    </row>
    <row r="67" spans="1:9" s="160" customFormat="1" ht="15.75" x14ac:dyDescent="0.3">
      <c r="A67" s="172" t="s">
        <v>1195</v>
      </c>
      <c r="B67" s="167"/>
      <c r="C67" s="167"/>
      <c r="D67" s="175">
        <f>D62/(D61*D63*(1+SQRT(D64*D65/D63/D66))^2)</f>
        <v>0.37416111047904271</v>
      </c>
      <c r="F67"/>
      <c r="I67" s="14"/>
    </row>
    <row r="68" spans="1:9" s="160" customFormat="1" ht="15.75" x14ac:dyDescent="0.3">
      <c r="A68" s="172" t="s">
        <v>1194</v>
      </c>
      <c r="B68"/>
      <c r="C68"/>
      <c r="D68" s="169"/>
      <c r="F68"/>
      <c r="I68" s="14"/>
    </row>
    <row r="69" spans="1:9" s="160" customFormat="1" x14ac:dyDescent="0.3">
      <c r="I69" s="14"/>
    </row>
    <row r="70" spans="1:9" x14ac:dyDescent="0.3">
      <c r="A70" s="2" t="s">
        <v>446</v>
      </c>
      <c r="E70" s="2" t="s">
        <v>450</v>
      </c>
    </row>
    <row r="71" spans="1:9" x14ac:dyDescent="0.3">
      <c r="A71" s="2" t="s">
        <v>447</v>
      </c>
      <c r="E71" s="2" t="s">
        <v>91</v>
      </c>
      <c r="F71" s="2">
        <v>1</v>
      </c>
    </row>
    <row r="72" spans="1:9" x14ac:dyDescent="0.3">
      <c r="A72" s="2" t="s">
        <v>448</v>
      </c>
      <c r="E72" s="2" t="s">
        <v>91</v>
      </c>
      <c r="F72" s="2">
        <v>1.3</v>
      </c>
    </row>
    <row r="73" spans="1:9" x14ac:dyDescent="0.3">
      <c r="A73" s="2" t="s">
        <v>449</v>
      </c>
      <c r="E73" s="2" t="s">
        <v>70</v>
      </c>
      <c r="F73" s="2">
        <v>1.5</v>
      </c>
    </row>
    <row r="92" spans="1:8" s="160" customFormat="1" x14ac:dyDescent="0.3"/>
    <row r="93" spans="1:8" x14ac:dyDescent="0.3">
      <c r="A93" s="2" t="s">
        <v>452</v>
      </c>
    </row>
    <row r="94" spans="1:8" x14ac:dyDescent="0.3">
      <c r="A94" s="2" t="s">
        <v>468</v>
      </c>
      <c r="G94" s="2" t="s">
        <v>91</v>
      </c>
      <c r="H94" s="2">
        <v>1</v>
      </c>
    </row>
    <row r="95" spans="1:8" x14ac:dyDescent="0.3">
      <c r="A95" s="2" t="s">
        <v>453</v>
      </c>
    </row>
    <row r="96" spans="1:8" x14ac:dyDescent="0.3">
      <c r="A96" s="164"/>
      <c r="B96" s="164" t="s">
        <v>1211</v>
      </c>
      <c r="C96" s="164"/>
      <c r="D96" s="164" t="s">
        <v>1213</v>
      </c>
      <c r="E96" s="164"/>
      <c r="F96" s="164" t="s">
        <v>454</v>
      </c>
    </row>
    <row r="97" spans="1:7" x14ac:dyDescent="0.3">
      <c r="A97" s="164"/>
      <c r="B97" s="164" t="s">
        <v>148</v>
      </c>
      <c r="C97" s="164"/>
      <c r="D97" s="164" t="s">
        <v>144</v>
      </c>
      <c r="E97" s="164"/>
      <c r="F97" s="164" t="s">
        <v>455</v>
      </c>
    </row>
    <row r="98" spans="1:7" x14ac:dyDescent="0.3">
      <c r="A98" s="164" t="s">
        <v>456</v>
      </c>
      <c r="B98" s="165">
        <f>(H10+H9)*H7*H17</f>
        <v>33</v>
      </c>
      <c r="C98" s="48" t="s">
        <v>428</v>
      </c>
      <c r="D98" s="48">
        <f>(H10+H9)/2</f>
        <v>0.82499999999999996</v>
      </c>
      <c r="E98" s="48" t="s">
        <v>429</v>
      </c>
      <c r="F98" s="165">
        <f t="shared" ref="F98:F103" si="0">B98*D98</f>
        <v>27.224999999999998</v>
      </c>
    </row>
    <row r="99" spans="1:7" x14ac:dyDescent="0.3">
      <c r="A99" s="164" t="s">
        <v>457</v>
      </c>
      <c r="B99" s="165">
        <f>H11*H7*H17</f>
        <v>79</v>
      </c>
      <c r="C99" s="48" t="s">
        <v>428</v>
      </c>
      <c r="D99" s="48">
        <f>H10+H9+H39/2</f>
        <v>3.625</v>
      </c>
      <c r="E99" s="48" t="s">
        <v>429</v>
      </c>
      <c r="F99" s="165">
        <f t="shared" si="0"/>
        <v>286.375</v>
      </c>
    </row>
    <row r="100" spans="1:7" x14ac:dyDescent="0.3">
      <c r="A100" s="164" t="s">
        <v>458</v>
      </c>
      <c r="B100" s="165">
        <f>(H9-H8)*H5/2*H17</f>
        <v>14.999999999999996</v>
      </c>
      <c r="C100" s="48" t="s">
        <v>428</v>
      </c>
      <c r="D100" s="48">
        <f>H10+(H9-H8)*2/3</f>
        <v>1.0833333333333333</v>
      </c>
      <c r="E100" s="48" t="s">
        <v>429</v>
      </c>
      <c r="F100" s="165">
        <f t="shared" si="0"/>
        <v>16.249999999999996</v>
      </c>
    </row>
    <row r="101" spans="1:7" x14ac:dyDescent="0.3">
      <c r="A101" s="164" t="s">
        <v>459</v>
      </c>
      <c r="B101" s="165">
        <f>H8*H5*H17</f>
        <v>75</v>
      </c>
      <c r="C101" s="48" t="s">
        <v>428</v>
      </c>
      <c r="D101" s="48">
        <f>H10+H9-H8/2</f>
        <v>1.4</v>
      </c>
      <c r="E101" s="48" t="s">
        <v>429</v>
      </c>
      <c r="F101" s="165">
        <f t="shared" si="0"/>
        <v>105</v>
      </c>
    </row>
    <row r="102" spans="1:7" x14ac:dyDescent="0.3">
      <c r="A102" s="164" t="s">
        <v>460</v>
      </c>
      <c r="B102" s="165">
        <f>H11*H5*H15</f>
        <v>474.00000000000006</v>
      </c>
      <c r="C102" s="48" t="s">
        <v>428</v>
      </c>
      <c r="D102" s="48">
        <f>D99</f>
        <v>3.625</v>
      </c>
      <c r="E102" s="48" t="s">
        <v>429</v>
      </c>
      <c r="F102" s="165">
        <f t="shared" si="0"/>
        <v>1718.2500000000002</v>
      </c>
    </row>
    <row r="103" spans="1:7" ht="15.75" thickBot="1" x14ac:dyDescent="0.35">
      <c r="A103" s="164" t="s">
        <v>461</v>
      </c>
      <c r="B103" s="182">
        <f>H11*H41/2*H15</f>
        <v>56.788455801384224</v>
      </c>
      <c r="C103" s="48" t="s">
        <v>428</v>
      </c>
      <c r="D103" s="48">
        <f>H10+H9+H41*2/3</f>
        <v>2.6084549502343326</v>
      </c>
      <c r="E103" s="48" t="s">
        <v>429</v>
      </c>
      <c r="F103" s="182">
        <f t="shared" si="0"/>
        <v>148.13012865128428</v>
      </c>
    </row>
    <row r="104" spans="1:7" ht="15.75" thickTop="1" x14ac:dyDescent="0.3">
      <c r="A104" s="4" t="s">
        <v>1177</v>
      </c>
      <c r="B104" s="15">
        <f>SUM(B98:B103)</f>
        <v>732.7884558013842</v>
      </c>
      <c r="E104" s="4" t="s">
        <v>1178</v>
      </c>
      <c r="F104" s="15">
        <f>SUM(F98:F103)</f>
        <v>2301.2301286512848</v>
      </c>
    </row>
    <row r="105" spans="1:7" x14ac:dyDescent="0.3">
      <c r="A105" s="2" t="s">
        <v>1199</v>
      </c>
      <c r="F105" s="15">
        <f>F104/B104</f>
        <v>3.1403744292541269</v>
      </c>
      <c r="G105" s="2" t="s">
        <v>6</v>
      </c>
    </row>
    <row r="106" spans="1:7" s="160" customFormat="1" x14ac:dyDescent="0.3"/>
    <row r="107" spans="1:7" x14ac:dyDescent="0.3">
      <c r="A107" s="2" t="s">
        <v>467</v>
      </c>
    </row>
    <row r="108" spans="1:7" x14ac:dyDescent="0.3">
      <c r="A108" s="2" t="s">
        <v>1209</v>
      </c>
    </row>
    <row r="109" spans="1:7" x14ac:dyDescent="0.3">
      <c r="A109" s="2" t="s">
        <v>462</v>
      </c>
      <c r="B109" s="2" t="s">
        <v>1224</v>
      </c>
      <c r="E109" s="15">
        <f>D67*H18*H42</f>
        <v>30.822204040432108</v>
      </c>
      <c r="F109" s="2" t="s">
        <v>120</v>
      </c>
      <c r="G109" s="2" t="s">
        <v>430</v>
      </c>
    </row>
    <row r="110" spans="1:7" ht="16.5" x14ac:dyDescent="0.3">
      <c r="A110" s="2" t="s">
        <v>463</v>
      </c>
      <c r="B110" s="2" t="s">
        <v>1225</v>
      </c>
      <c r="E110" s="15">
        <f>0.5*D67*H15*H42^2</f>
        <v>253.90352853446558</v>
      </c>
      <c r="F110" s="2" t="s">
        <v>120</v>
      </c>
      <c r="G110" s="2" t="s">
        <v>431</v>
      </c>
    </row>
    <row r="111" spans="1:7" x14ac:dyDescent="0.3">
      <c r="A111" s="2" t="s">
        <v>464</v>
      </c>
      <c r="B111" s="2" t="s">
        <v>1245</v>
      </c>
      <c r="E111" s="15">
        <f>E109*D60</f>
        <v>28.710258572709989</v>
      </c>
      <c r="F111" s="2" t="s">
        <v>120</v>
      </c>
      <c r="G111" s="2" t="s">
        <v>1226</v>
      </c>
    </row>
    <row r="112" spans="1:7" x14ac:dyDescent="0.3">
      <c r="A112" s="2" t="s">
        <v>465</v>
      </c>
      <c r="B112" s="2" t="s">
        <v>1230</v>
      </c>
      <c r="E112" s="15">
        <f>E109*D59</f>
        <v>11.212908391588771</v>
      </c>
      <c r="F112" s="2" t="s">
        <v>120</v>
      </c>
      <c r="G112" s="2" t="s">
        <v>1227</v>
      </c>
    </row>
    <row r="113" spans="1:8" x14ac:dyDescent="0.3">
      <c r="A113" s="2" t="s">
        <v>466</v>
      </c>
      <c r="B113" s="2" t="s">
        <v>1231</v>
      </c>
      <c r="E113" s="15">
        <f>E110*D60</f>
        <v>236.50599247171033</v>
      </c>
      <c r="F113" s="2" t="s">
        <v>120</v>
      </c>
      <c r="G113" s="2" t="s">
        <v>1228</v>
      </c>
    </row>
    <row r="114" spans="1:8" x14ac:dyDescent="0.3">
      <c r="A114" s="2" t="s">
        <v>465</v>
      </c>
      <c r="B114" s="2" t="s">
        <v>1232</v>
      </c>
      <c r="E114" s="15">
        <f>E110*D59</f>
        <v>92.368378394467172</v>
      </c>
      <c r="F114" s="2" t="s">
        <v>120</v>
      </c>
      <c r="G114" s="2" t="s">
        <v>1229</v>
      </c>
    </row>
    <row r="115" spans="1:8" x14ac:dyDescent="0.3">
      <c r="E115" s="15"/>
    </row>
    <row r="116" spans="1:8" x14ac:dyDescent="0.3">
      <c r="A116" s="2" t="s">
        <v>469</v>
      </c>
      <c r="E116" s="15"/>
      <c r="F116" s="4" t="s">
        <v>470</v>
      </c>
      <c r="G116" s="2" t="s">
        <v>91</v>
      </c>
      <c r="H116" s="2">
        <v>1.3</v>
      </c>
    </row>
    <row r="117" spans="1:8" x14ac:dyDescent="0.3">
      <c r="E117" s="15"/>
      <c r="F117" s="4" t="s">
        <v>471</v>
      </c>
      <c r="G117" s="2" t="s">
        <v>70</v>
      </c>
      <c r="H117" s="2">
        <v>1.5</v>
      </c>
    </row>
    <row r="118" spans="1:8" x14ac:dyDescent="0.3">
      <c r="A118" s="2" t="s">
        <v>462</v>
      </c>
      <c r="B118" s="2" t="s">
        <v>1233</v>
      </c>
      <c r="E118" s="15">
        <f>E109*H117</f>
        <v>46.233306060648161</v>
      </c>
      <c r="F118" s="2" t="s">
        <v>120</v>
      </c>
      <c r="G118" s="2" t="s">
        <v>430</v>
      </c>
    </row>
    <row r="119" spans="1:8" x14ac:dyDescent="0.3">
      <c r="A119" s="2" t="s">
        <v>463</v>
      </c>
      <c r="B119" s="2" t="s">
        <v>1234</v>
      </c>
      <c r="E119" s="15">
        <f>E110*H116</f>
        <v>330.07458709480528</v>
      </c>
      <c r="F119" s="2" t="s">
        <v>120</v>
      </c>
      <c r="G119" s="2" t="s">
        <v>431</v>
      </c>
    </row>
    <row r="120" spans="1:8" x14ac:dyDescent="0.3">
      <c r="A120" s="2" t="s">
        <v>464</v>
      </c>
      <c r="B120" s="2" t="s">
        <v>1235</v>
      </c>
      <c r="E120" s="15">
        <f>E111*H117</f>
        <v>43.065387859064984</v>
      </c>
      <c r="F120" s="2" t="s">
        <v>120</v>
      </c>
      <c r="G120" s="2" t="s">
        <v>1239</v>
      </c>
    </row>
    <row r="121" spans="1:8" x14ac:dyDescent="0.3">
      <c r="A121" s="2" t="s">
        <v>465</v>
      </c>
      <c r="B121" s="2" t="s">
        <v>1236</v>
      </c>
      <c r="E121" s="15">
        <f>E112*H117</f>
        <v>16.819362587383157</v>
      </c>
      <c r="F121" s="2" t="s">
        <v>120</v>
      </c>
      <c r="G121" s="2" t="s">
        <v>1240</v>
      </c>
    </row>
    <row r="122" spans="1:8" x14ac:dyDescent="0.3">
      <c r="A122" s="2" t="s">
        <v>466</v>
      </c>
      <c r="B122" s="2" t="s">
        <v>1237</v>
      </c>
      <c r="E122" s="15">
        <f>E113*H116</f>
        <v>307.45779021322346</v>
      </c>
      <c r="F122" s="2" t="s">
        <v>120</v>
      </c>
      <c r="G122" s="2" t="s">
        <v>1228</v>
      </c>
    </row>
    <row r="123" spans="1:8" x14ac:dyDescent="0.3">
      <c r="A123" s="2" t="s">
        <v>465</v>
      </c>
      <c r="B123" s="2" t="s">
        <v>1238</v>
      </c>
      <c r="E123" s="15">
        <f>E114*H116</f>
        <v>120.07889191280732</v>
      </c>
      <c r="F123" s="2" t="s">
        <v>120</v>
      </c>
      <c r="G123" s="2" t="s">
        <v>1241</v>
      </c>
    </row>
    <row r="125" spans="1:8" x14ac:dyDescent="0.3">
      <c r="A125" s="2" t="s">
        <v>472</v>
      </c>
      <c r="D125" s="15"/>
    </row>
    <row r="126" spans="1:8" x14ac:dyDescent="0.3">
      <c r="A126" s="2" t="s">
        <v>432</v>
      </c>
      <c r="B126" s="4" t="s">
        <v>433</v>
      </c>
      <c r="C126" s="4" t="s">
        <v>1198</v>
      </c>
      <c r="D126" s="15"/>
    </row>
    <row r="127" spans="1:8" x14ac:dyDescent="0.3">
      <c r="A127" s="2" t="s">
        <v>1242</v>
      </c>
      <c r="B127" s="4">
        <f>H40</f>
        <v>5.6000000000000005</v>
      </c>
      <c r="C127" s="58">
        <f>H42/2</f>
        <v>4.1188412126757497</v>
      </c>
      <c r="D127" s="15"/>
    </row>
    <row r="128" spans="1:8" x14ac:dyDescent="0.3">
      <c r="A128" s="2" t="s">
        <v>1243</v>
      </c>
      <c r="B128" s="4">
        <f>H40</f>
        <v>5.6000000000000005</v>
      </c>
      <c r="C128" s="58">
        <f>H42/3</f>
        <v>2.745894141783833</v>
      </c>
      <c r="D128" s="15"/>
    </row>
    <row r="129" spans="1:11" x14ac:dyDescent="0.3">
      <c r="A129" s="2" t="s">
        <v>473</v>
      </c>
      <c r="B129" s="58">
        <f>F105</f>
        <v>3.1403744292541269</v>
      </c>
      <c r="C129" s="24"/>
      <c r="D129" s="15"/>
    </row>
    <row r="131" spans="1:11" x14ac:dyDescent="0.3">
      <c r="A131" s="1" t="s">
        <v>474</v>
      </c>
      <c r="E131" s="2" t="s">
        <v>475</v>
      </c>
      <c r="K131" s="177"/>
    </row>
    <row r="132" spans="1:11" x14ac:dyDescent="0.3">
      <c r="A132" s="2" t="s">
        <v>477</v>
      </c>
      <c r="B132" s="2">
        <v>1.1499999999999999</v>
      </c>
      <c r="D132" s="2" t="s">
        <v>476</v>
      </c>
    </row>
    <row r="133" spans="1:11" x14ac:dyDescent="0.3">
      <c r="A133" s="2" t="s">
        <v>480</v>
      </c>
    </row>
    <row r="134" spans="1:11" x14ac:dyDescent="0.3">
      <c r="A134" s="4" t="s">
        <v>478</v>
      </c>
      <c r="B134" s="4"/>
      <c r="C134" s="4" t="s">
        <v>479</v>
      </c>
      <c r="D134" s="4"/>
      <c r="E134" s="4" t="s">
        <v>481</v>
      </c>
    </row>
    <row r="135" spans="1:11" x14ac:dyDescent="0.3">
      <c r="A135" s="15">
        <f>E120</f>
        <v>43.065387859064984</v>
      </c>
      <c r="B135" s="2" t="s">
        <v>120</v>
      </c>
      <c r="C135" s="15">
        <f>C127</f>
        <v>4.1188412126757497</v>
      </c>
      <c r="D135" s="2" t="s">
        <v>6</v>
      </c>
      <c r="E135" s="15">
        <f>A135*C135</f>
        <v>177.37949435378272</v>
      </c>
      <c r="F135" s="2" t="s">
        <v>119</v>
      </c>
    </row>
    <row r="136" spans="1:11" x14ac:dyDescent="0.3">
      <c r="A136" s="15">
        <f t="shared" ref="A136:A138" si="1">E121</f>
        <v>16.819362587383157</v>
      </c>
      <c r="B136" s="2" t="s">
        <v>120</v>
      </c>
      <c r="C136" s="2">
        <f>-B127</f>
        <v>-5.6000000000000005</v>
      </c>
      <c r="D136" s="2" t="s">
        <v>6</v>
      </c>
      <c r="E136" s="15">
        <f t="shared" ref="E136:E138" si="2">A136*C136</f>
        <v>-94.188430489345691</v>
      </c>
      <c r="F136" s="2" t="s">
        <v>119</v>
      </c>
    </row>
    <row r="137" spans="1:11" x14ac:dyDescent="0.3">
      <c r="A137" s="15">
        <f t="shared" si="1"/>
        <v>307.45779021322346</v>
      </c>
      <c r="B137" s="2" t="s">
        <v>120</v>
      </c>
      <c r="C137" s="15">
        <f>C128</f>
        <v>2.745894141783833</v>
      </c>
      <c r="D137" s="2" t="s">
        <v>6</v>
      </c>
      <c r="E137" s="15">
        <f t="shared" si="2"/>
        <v>844.24654499229302</v>
      </c>
      <c r="F137" s="2" t="s">
        <v>119</v>
      </c>
    </row>
    <row r="138" spans="1:11" ht="15.75" thickBot="1" x14ac:dyDescent="0.35">
      <c r="A138" s="15">
        <f t="shared" si="1"/>
        <v>120.07889191280732</v>
      </c>
      <c r="B138" s="2" t="s">
        <v>120</v>
      </c>
      <c r="C138" s="2">
        <f>-B127</f>
        <v>-5.6000000000000005</v>
      </c>
      <c r="D138" s="2" t="s">
        <v>6</v>
      </c>
      <c r="E138" s="59">
        <f t="shared" si="2"/>
        <v>-672.44179471172106</v>
      </c>
      <c r="F138" s="2" t="s">
        <v>119</v>
      </c>
    </row>
    <row r="139" spans="1:11" ht="15.75" thickTop="1" x14ac:dyDescent="0.3">
      <c r="D139" s="2" t="s">
        <v>218</v>
      </c>
      <c r="E139" s="15">
        <f>SUM(E135:E138)</f>
        <v>254.99581414500904</v>
      </c>
      <c r="F139" s="2" t="s">
        <v>119</v>
      </c>
    </row>
    <row r="140" spans="1:11" s="177" customFormat="1" x14ac:dyDescent="0.3">
      <c r="E140" s="15"/>
    </row>
    <row r="141" spans="1:11" s="177" customFormat="1" x14ac:dyDescent="0.3">
      <c r="E141" s="15"/>
    </row>
    <row r="142" spans="1:11" x14ac:dyDescent="0.3">
      <c r="A142" s="2" t="s">
        <v>482</v>
      </c>
    </row>
    <row r="143" spans="1:11" x14ac:dyDescent="0.3">
      <c r="A143" s="4" t="s">
        <v>478</v>
      </c>
      <c r="B143" s="4"/>
      <c r="C143" s="4" t="s">
        <v>479</v>
      </c>
      <c r="D143" s="4"/>
      <c r="E143" s="4" t="s">
        <v>481</v>
      </c>
    </row>
    <row r="144" spans="1:11" x14ac:dyDescent="0.3">
      <c r="A144" s="15">
        <f>B104</f>
        <v>732.7884558013842</v>
      </c>
      <c r="B144" s="2" t="s">
        <v>120</v>
      </c>
      <c r="C144" s="15">
        <f>B129</f>
        <v>3.1403744292541269</v>
      </c>
      <c r="D144" s="2" t="s">
        <v>6</v>
      </c>
      <c r="E144" s="15">
        <f t="shared" ref="E144" si="3">A144*C144</f>
        <v>2301.2301286512848</v>
      </c>
      <c r="F144" s="2" t="s">
        <v>119</v>
      </c>
    </row>
    <row r="145" spans="1:7" x14ac:dyDescent="0.3">
      <c r="A145" s="28" t="s">
        <v>483</v>
      </c>
      <c r="C145" s="15">
        <f>E144/B132</f>
        <v>2001.0696770880738</v>
      </c>
      <c r="D145" s="2" t="s">
        <v>119</v>
      </c>
    </row>
    <row r="146" spans="1:7" x14ac:dyDescent="0.3">
      <c r="B146" s="158" t="s">
        <v>1200</v>
      </c>
      <c r="C146" s="158" t="str">
        <f>IF(C145&gt;E139,"&gt;","&lt;")</f>
        <v>&gt;</v>
      </c>
      <c r="D146" s="2" t="s">
        <v>785</v>
      </c>
      <c r="E146" s="2" t="str">
        <f>IF(C145&gt;E139,"la verifica è soddisfatta","la verifica non è soddisfatta")</f>
        <v>la verifica è soddisfatta</v>
      </c>
    </row>
    <row r="148" spans="1:7" x14ac:dyDescent="0.3">
      <c r="A148" s="1" t="s">
        <v>489</v>
      </c>
      <c r="E148" s="2" t="s">
        <v>475</v>
      </c>
    </row>
    <row r="149" spans="1:7" x14ac:dyDescent="0.3">
      <c r="A149" s="2" t="s">
        <v>477</v>
      </c>
      <c r="B149" s="2">
        <v>1.1000000000000001</v>
      </c>
      <c r="D149" s="2" t="s">
        <v>476</v>
      </c>
    </row>
    <row r="150" spans="1:7" x14ac:dyDescent="0.3">
      <c r="A150" s="2" t="s">
        <v>484</v>
      </c>
      <c r="D150" s="15"/>
      <c r="F150" s="2" t="s">
        <v>485</v>
      </c>
      <c r="G150" s="14">
        <f>TAN(H16*PI()/180)</f>
        <v>0.4452286853085361</v>
      </c>
    </row>
    <row r="151" spans="1:7" x14ac:dyDescent="0.3">
      <c r="A151" s="2" t="s">
        <v>488</v>
      </c>
      <c r="D151" s="15"/>
      <c r="G151" s="14"/>
    </row>
    <row r="152" spans="1:7" x14ac:dyDescent="0.3">
      <c r="A152" s="2" t="s">
        <v>1201</v>
      </c>
      <c r="B152" s="14">
        <f>A144+E121+E123</f>
        <v>869.68671030157464</v>
      </c>
      <c r="C152" s="53" t="s">
        <v>428</v>
      </c>
      <c r="D152" s="14">
        <f>G150</f>
        <v>0.4452286853085361</v>
      </c>
      <c r="E152" s="53" t="s">
        <v>486</v>
      </c>
      <c r="F152" s="15">
        <f>B152*D152</f>
        <v>387.20947065787578</v>
      </c>
      <c r="G152" s="14" t="s">
        <v>120</v>
      </c>
    </row>
    <row r="153" spans="1:7" s="177" customFormat="1" x14ac:dyDescent="0.3">
      <c r="A153" s="177" t="s">
        <v>308</v>
      </c>
      <c r="B153" s="14"/>
      <c r="C153" s="176"/>
      <c r="D153" s="14"/>
      <c r="E153" s="176"/>
      <c r="F153" s="15"/>
      <c r="G153" s="14"/>
    </row>
    <row r="154" spans="1:7" x14ac:dyDescent="0.3">
      <c r="A154" s="2" t="s">
        <v>1202</v>
      </c>
      <c r="B154" s="14"/>
      <c r="C154" s="15">
        <f>F152/B149</f>
        <v>352.00860968897797</v>
      </c>
      <c r="D154" s="14" t="s">
        <v>120</v>
      </c>
      <c r="E154" s="53"/>
    </row>
    <row r="155" spans="1:7" x14ac:dyDescent="0.3">
      <c r="A155" s="2" t="s">
        <v>1282</v>
      </c>
      <c r="D155" s="15"/>
    </row>
    <row r="156" spans="1:7" x14ac:dyDescent="0.3">
      <c r="A156" s="2" t="s">
        <v>487</v>
      </c>
      <c r="C156" s="15">
        <f>E120+E122</f>
        <v>350.52317807228843</v>
      </c>
      <c r="D156" s="14" t="s">
        <v>120</v>
      </c>
      <c r="E156" s="15"/>
    </row>
    <row r="157" spans="1:7" s="160" customFormat="1" x14ac:dyDescent="0.3">
      <c r="B157" s="158" t="s">
        <v>1200</v>
      </c>
      <c r="C157" s="158" t="str">
        <f>IF(C154&gt;C156,"&gt;","&lt;")</f>
        <v>&gt;</v>
      </c>
      <c r="D157" s="160" t="s">
        <v>785</v>
      </c>
      <c r="E157" s="160" t="str">
        <f>IF(C154&gt;C156,"la verifica è soddisfatta","la verifica non è soddisfatta")</f>
        <v>la verifica è soddisfatta</v>
      </c>
    </row>
    <row r="158" spans="1:7" x14ac:dyDescent="0.3">
      <c r="C158" s="15"/>
      <c r="D158" s="17"/>
      <c r="E158" s="53"/>
      <c r="F158" s="60"/>
    </row>
    <row r="159" spans="1:7" x14ac:dyDescent="0.3">
      <c r="A159" s="1" t="s">
        <v>490</v>
      </c>
      <c r="G159" s="2" t="s">
        <v>475</v>
      </c>
    </row>
    <row r="160" spans="1:7" x14ac:dyDescent="0.3">
      <c r="A160" s="2" t="s">
        <v>477</v>
      </c>
      <c r="B160" s="2">
        <v>1.4</v>
      </c>
      <c r="D160" s="2" t="s">
        <v>476</v>
      </c>
    </row>
    <row r="161" spans="1:9" x14ac:dyDescent="0.3">
      <c r="A161" s="2" t="s">
        <v>500</v>
      </c>
    </row>
    <row r="162" spans="1:9" x14ac:dyDescent="0.3">
      <c r="A162" s="2" t="s">
        <v>167</v>
      </c>
      <c r="B162" s="2">
        <f>H40</f>
        <v>5.6000000000000005</v>
      </c>
      <c r="C162" s="2" t="s">
        <v>6</v>
      </c>
      <c r="D162" s="2" t="s">
        <v>499</v>
      </c>
    </row>
    <row r="163" spans="1:9" x14ac:dyDescent="0.3">
      <c r="A163" s="2" t="s">
        <v>323</v>
      </c>
      <c r="B163" s="15">
        <f>E120+E122</f>
        <v>350.52317807228843</v>
      </c>
      <c r="C163" s="2" t="s">
        <v>120</v>
      </c>
      <c r="D163" s="2" t="s">
        <v>496</v>
      </c>
    </row>
    <row r="164" spans="1:9" x14ac:dyDescent="0.3">
      <c r="A164" s="2" t="s">
        <v>305</v>
      </c>
      <c r="B164" s="15">
        <f>B104+E112+E114</f>
        <v>836.36974258744021</v>
      </c>
      <c r="C164" s="2" t="s">
        <v>120</v>
      </c>
      <c r="D164" s="2" t="s">
        <v>497</v>
      </c>
    </row>
    <row r="165" spans="1:9" x14ac:dyDescent="0.3">
      <c r="A165" s="2" t="s">
        <v>491</v>
      </c>
      <c r="B165" s="15">
        <f>-B104*(B129-B162/2)-(E121+E123)*B162/2+E120*C127+E122*C128</f>
        <v>388.88847433813345</v>
      </c>
      <c r="C165" s="2" t="s">
        <v>119</v>
      </c>
      <c r="D165" s="2" t="s">
        <v>498</v>
      </c>
    </row>
    <row r="166" spans="1:9" x14ac:dyDescent="0.3">
      <c r="A166" s="2" t="s">
        <v>492</v>
      </c>
      <c r="B166" s="14">
        <f>B165/B164</f>
        <v>0.46497195502917921</v>
      </c>
      <c r="C166" s="2" t="s">
        <v>6</v>
      </c>
      <c r="D166" s="2" t="s">
        <v>493</v>
      </c>
    </row>
    <row r="167" spans="1:9" x14ac:dyDescent="0.3">
      <c r="A167" s="2" t="s">
        <v>494</v>
      </c>
      <c r="B167" s="14">
        <f>ATAN(B163/B164)</f>
        <v>0.39686332934838126</v>
      </c>
      <c r="C167" s="2" t="s">
        <v>259</v>
      </c>
      <c r="D167" s="15">
        <f>B167*180/PI()</f>
        <v>22.738593815172628</v>
      </c>
      <c r="E167" s="2" t="s">
        <v>495</v>
      </c>
    </row>
    <row r="169" spans="1:9" ht="16.5" x14ac:dyDescent="0.3">
      <c r="A169" s="2" t="s">
        <v>501</v>
      </c>
      <c r="B169" s="2">
        <v>0</v>
      </c>
      <c r="C169" s="2" t="s">
        <v>21</v>
      </c>
      <c r="D169" s="2" t="s">
        <v>510</v>
      </c>
      <c r="E169" s="2">
        <f>H15</f>
        <v>20</v>
      </c>
      <c r="F169" s="2" t="s">
        <v>15</v>
      </c>
    </row>
    <row r="170" spans="1:9" ht="16.5" customHeight="1" x14ac:dyDescent="0.3">
      <c r="A170" s="61" t="s">
        <v>502</v>
      </c>
      <c r="B170" s="2">
        <f>C47</f>
        <v>32</v>
      </c>
      <c r="C170" s="2" t="s">
        <v>193</v>
      </c>
      <c r="D170" s="14">
        <f>B170*PI()/180</f>
        <v>0.55850536063818546</v>
      </c>
      <c r="E170" s="2" t="s">
        <v>194</v>
      </c>
      <c r="F170" s="2" t="s">
        <v>509</v>
      </c>
      <c r="G170" s="14">
        <f>TAN(D170)</f>
        <v>0.62486935190932746</v>
      </c>
    </row>
    <row r="171" spans="1:9" x14ac:dyDescent="0.3">
      <c r="A171" s="2" t="s">
        <v>503</v>
      </c>
      <c r="B171" s="2">
        <f>E169*H6</f>
        <v>16</v>
      </c>
      <c r="C171" s="2" t="s">
        <v>21</v>
      </c>
      <c r="F171" s="4" t="s">
        <v>1203</v>
      </c>
      <c r="G171" s="14">
        <f>B163/B164</f>
        <v>0.41910074004816378</v>
      </c>
    </row>
    <row r="172" spans="1:9" x14ac:dyDescent="0.3">
      <c r="A172" s="2" t="s">
        <v>504</v>
      </c>
      <c r="B172" s="15">
        <f>B162-2*B166</f>
        <v>4.6700560899416423</v>
      </c>
      <c r="C172" s="2" t="s">
        <v>6</v>
      </c>
    </row>
    <row r="173" spans="1:9" ht="16.5" x14ac:dyDescent="0.3">
      <c r="A173" s="2" t="s">
        <v>281</v>
      </c>
      <c r="B173" s="14">
        <f>EXP(PI()*G170)*TAN(PI()/4+D170/2)^2</f>
        <v>23.176776207012633</v>
      </c>
      <c r="D173" s="2" t="s">
        <v>505</v>
      </c>
      <c r="F173" s="62">
        <v>1</v>
      </c>
      <c r="H173" s="4" t="s">
        <v>1204</v>
      </c>
      <c r="I173" s="14">
        <f>(1-G171)^2</f>
        <v>0.33744395021259099</v>
      </c>
    </row>
    <row r="174" spans="1:9" ht="16.5" x14ac:dyDescent="0.3">
      <c r="A174" s="2" t="s">
        <v>282</v>
      </c>
      <c r="B174" s="14">
        <f>2*(B173-1)*G170</f>
        <v>27.715175551828356</v>
      </c>
      <c r="D174" s="2" t="s">
        <v>506</v>
      </c>
      <c r="F174" s="62">
        <v>1</v>
      </c>
      <c r="H174" s="4" t="s">
        <v>1205</v>
      </c>
      <c r="I174" s="14">
        <f>(1-G171)^3</f>
        <v>0.19602094095371839</v>
      </c>
    </row>
    <row r="175" spans="1:9" x14ac:dyDescent="0.3">
      <c r="A175" s="2" t="s">
        <v>507</v>
      </c>
      <c r="C175" s="12">
        <f>B171*B173*I173+0.5*E169*B172*B174*I174</f>
        <v>378.84650260292563</v>
      </c>
      <c r="D175" s="2" t="s">
        <v>21</v>
      </c>
      <c r="E175" s="14"/>
      <c r="G175" s="15"/>
    </row>
    <row r="176" spans="1:9" x14ac:dyDescent="0.3">
      <c r="A176" s="2" t="s">
        <v>511</v>
      </c>
      <c r="C176" s="12">
        <f>B164</f>
        <v>836.36974258744021</v>
      </c>
      <c r="D176" s="15" t="s">
        <v>120</v>
      </c>
      <c r="E176" s="14"/>
      <c r="G176" s="15"/>
    </row>
    <row r="177" spans="1:7" x14ac:dyDescent="0.3">
      <c r="A177" s="2" t="s">
        <v>508</v>
      </c>
      <c r="B177" s="14"/>
      <c r="C177" s="12">
        <f>C175*B172/B160</f>
        <v>1263.7388690242037</v>
      </c>
      <c r="D177" s="15" t="s">
        <v>120</v>
      </c>
      <c r="E177" s="14"/>
      <c r="G177" s="15"/>
    </row>
    <row r="178" spans="1:7" s="160" customFormat="1" x14ac:dyDescent="0.3">
      <c r="B178" s="158" t="s">
        <v>1200</v>
      </c>
      <c r="C178" s="158" t="str">
        <f>IF(C177&gt;C176,"&gt;","&lt;")</f>
        <v>&gt;</v>
      </c>
      <c r="D178" s="160" t="s">
        <v>785</v>
      </c>
      <c r="E178" s="160" t="str">
        <f>IF(C177&gt;C176,"la verifica è soddisfatta","la verifica non è soddisfatta")</f>
        <v>la verifica è soddisfatta</v>
      </c>
    </row>
    <row r="179" spans="1:7" s="177" customFormat="1" x14ac:dyDescent="0.3">
      <c r="B179" s="176"/>
      <c r="C179" s="176"/>
    </row>
    <row r="180" spans="1:7" s="177" customFormat="1" x14ac:dyDescent="0.3">
      <c r="B180" s="176"/>
      <c r="C180" s="176"/>
    </row>
    <row r="181" spans="1:7" s="177" customFormat="1" x14ac:dyDescent="0.3">
      <c r="B181" s="176"/>
      <c r="C181" s="176"/>
    </row>
    <row r="182" spans="1:7" s="177" customFormat="1" x14ac:dyDescent="0.3">
      <c r="B182" s="176"/>
      <c r="C182" s="176"/>
    </row>
    <row r="183" spans="1:7" s="177" customFormat="1" x14ac:dyDescent="0.3">
      <c r="B183" s="176"/>
      <c r="C183" s="176"/>
    </row>
    <row r="184" spans="1:7" s="177" customFormat="1" x14ac:dyDescent="0.3">
      <c r="B184" s="176"/>
      <c r="C184" s="176"/>
    </row>
    <row r="185" spans="1:7" s="177" customFormat="1" x14ac:dyDescent="0.3">
      <c r="B185" s="176"/>
      <c r="C185" s="176"/>
    </row>
    <row r="186" spans="1:7" s="177" customFormat="1" x14ac:dyDescent="0.3">
      <c r="B186" s="176"/>
      <c r="C186" s="176"/>
    </row>
    <row r="187" spans="1:7" s="177" customFormat="1" x14ac:dyDescent="0.3">
      <c r="B187" s="176"/>
      <c r="C187" s="176"/>
    </row>
    <row r="188" spans="1:7" s="177" customFormat="1" x14ac:dyDescent="0.3">
      <c r="B188" s="176"/>
      <c r="C188" s="176"/>
    </row>
    <row r="189" spans="1:7" s="177" customFormat="1" x14ac:dyDescent="0.3">
      <c r="B189" s="176"/>
      <c r="C189" s="176"/>
    </row>
    <row r="190" spans="1:7" s="177" customFormat="1" x14ac:dyDescent="0.3">
      <c r="B190" s="176"/>
      <c r="C190" s="176"/>
    </row>
    <row r="191" spans="1:7" s="177" customFormat="1" x14ac:dyDescent="0.3">
      <c r="B191" s="176"/>
      <c r="C191" s="176"/>
    </row>
    <row r="192" spans="1:7" s="1" customFormat="1" x14ac:dyDescent="0.3">
      <c r="A192" s="1" t="s">
        <v>1111</v>
      </c>
      <c r="B192" s="159"/>
    </row>
    <row r="193" spans="1:10" s="1" customFormat="1" ht="63" customHeight="1" x14ac:dyDescent="0.3">
      <c r="A193" s="197" t="s">
        <v>1287</v>
      </c>
      <c r="B193" s="241"/>
      <c r="C193" s="241"/>
      <c r="D193" s="241"/>
      <c r="E193" s="241"/>
      <c r="F193" s="241"/>
      <c r="G193" s="241"/>
      <c r="H193" s="241"/>
      <c r="I193" s="241"/>
    </row>
    <row r="194" spans="1:10" x14ac:dyDescent="0.3">
      <c r="A194" s="156"/>
    </row>
    <row r="195" spans="1:10" ht="15" customHeight="1" x14ac:dyDescent="0.3">
      <c r="A195" s="197" t="s">
        <v>1104</v>
      </c>
      <c r="B195" s="197"/>
      <c r="C195" s="197"/>
      <c r="D195" s="197"/>
      <c r="E195" s="197"/>
      <c r="F195" s="197"/>
      <c r="G195" s="197"/>
      <c r="H195" s="197"/>
      <c r="I195" s="197"/>
    </row>
    <row r="196" spans="1:10" ht="17.25" thickBot="1" x14ac:dyDescent="0.4">
      <c r="A196" s="161" t="s">
        <v>1105</v>
      </c>
      <c r="B196" s="162"/>
      <c r="C196" s="162"/>
      <c r="D196" s="238" t="s">
        <v>1110</v>
      </c>
      <c r="E196" s="238"/>
      <c r="F196" s="238"/>
    </row>
    <row r="197" spans="1:10" ht="15" customHeight="1" thickTop="1" x14ac:dyDescent="0.3">
      <c r="A197" s="197" t="s">
        <v>1106</v>
      </c>
      <c r="B197" s="197"/>
      <c r="C197" s="197"/>
      <c r="D197" s="240">
        <v>1.2</v>
      </c>
      <c r="E197" s="240"/>
      <c r="F197" s="240"/>
      <c r="J197" s="15"/>
    </row>
    <row r="198" spans="1:10" ht="15" customHeight="1" x14ac:dyDescent="0.3">
      <c r="A198" s="197" t="s">
        <v>1109</v>
      </c>
      <c r="B198" s="197"/>
      <c r="C198" s="197"/>
      <c r="D198" s="240">
        <v>1</v>
      </c>
      <c r="E198" s="240"/>
      <c r="F198" s="240"/>
      <c r="I198" s="15"/>
    </row>
    <row r="199" spans="1:10" ht="15" customHeight="1" x14ac:dyDescent="0.3">
      <c r="A199" s="197" t="s">
        <v>1107</v>
      </c>
      <c r="B199" s="197"/>
      <c r="C199" s="197"/>
      <c r="D199" s="240">
        <v>1</v>
      </c>
      <c r="E199" s="240"/>
      <c r="F199" s="240"/>
    </row>
    <row r="200" spans="1:10" ht="15" customHeight="1" x14ac:dyDescent="0.3">
      <c r="A200" s="239" t="s">
        <v>1108</v>
      </c>
      <c r="B200" s="239"/>
      <c r="C200" s="239"/>
      <c r="D200" s="242">
        <v>1.2</v>
      </c>
      <c r="E200" s="242"/>
      <c r="F200" s="242"/>
    </row>
    <row r="201" spans="1:10" ht="15" customHeight="1" x14ac:dyDescent="0.3">
      <c r="A201" s="156"/>
    </row>
    <row r="202" spans="1:10" x14ac:dyDescent="0.3">
      <c r="A202" s="1" t="s">
        <v>1103</v>
      </c>
      <c r="J202" s="16"/>
    </row>
    <row r="203" spans="1:10" x14ac:dyDescent="0.3">
      <c r="A203" s="1" t="s">
        <v>1112</v>
      </c>
      <c r="G203" s="13" t="s">
        <v>1138</v>
      </c>
    </row>
    <row r="204" spans="1:10" x14ac:dyDescent="0.3">
      <c r="A204" s="163" t="s">
        <v>1113</v>
      </c>
      <c r="D204" s="2" t="s">
        <v>1114</v>
      </c>
    </row>
    <row r="205" spans="1:10" x14ac:dyDescent="0.3">
      <c r="A205" s="163" t="s">
        <v>1117</v>
      </c>
      <c r="D205" s="2" t="s">
        <v>1118</v>
      </c>
    </row>
    <row r="206" spans="1:10" x14ac:dyDescent="0.3">
      <c r="A206" s="163" t="s">
        <v>1115</v>
      </c>
      <c r="D206" s="2" t="s">
        <v>1119</v>
      </c>
    </row>
    <row r="207" spans="1:10" x14ac:dyDescent="0.3">
      <c r="A207" s="163" t="s">
        <v>1116</v>
      </c>
      <c r="D207" s="2" t="s">
        <v>1120</v>
      </c>
    </row>
    <row r="208" spans="1:10" x14ac:dyDescent="0.3">
      <c r="A208" s="163" t="s">
        <v>1121</v>
      </c>
      <c r="D208" s="2" t="s">
        <v>1122</v>
      </c>
    </row>
    <row r="209" spans="1:12" x14ac:dyDescent="0.3">
      <c r="A209" s="163" t="s">
        <v>1123</v>
      </c>
      <c r="D209" s="2" t="s">
        <v>1124</v>
      </c>
      <c r="F209" s="157" t="s">
        <v>1127</v>
      </c>
      <c r="G209" s="157" t="s">
        <v>1129</v>
      </c>
      <c r="H209" s="157" t="s">
        <v>1128</v>
      </c>
    </row>
    <row r="210" spans="1:12" s="160" customFormat="1" x14ac:dyDescent="0.3">
      <c r="A210" s="163"/>
      <c r="F210" s="157">
        <v>0.153</v>
      </c>
      <c r="G210" s="157">
        <v>2.4039999999999999</v>
      </c>
      <c r="H210" s="157">
        <v>0.29299999999999998</v>
      </c>
    </row>
    <row r="211" spans="1:12" x14ac:dyDescent="0.3">
      <c r="A211" s="2" t="s">
        <v>1125</v>
      </c>
      <c r="D211" s="2" t="s">
        <v>1126</v>
      </c>
    </row>
    <row r="212" spans="1:12" x14ac:dyDescent="0.3">
      <c r="A212" s="2" t="s">
        <v>1133</v>
      </c>
    </row>
    <row r="213" spans="1:12" x14ac:dyDescent="0.3">
      <c r="A213" s="2" t="s">
        <v>1134</v>
      </c>
      <c r="C213" s="2">
        <f>IF(1.4-0.4*G210*F210&gt;1.2,1.2,1.4-0.4*G210*F210)</f>
        <v>1.2</v>
      </c>
      <c r="E213" s="15" t="s">
        <v>1130</v>
      </c>
    </row>
    <row r="214" spans="1:12" x14ac:dyDescent="0.3">
      <c r="A214" s="2" t="s">
        <v>1046</v>
      </c>
      <c r="C214" s="2">
        <v>1</v>
      </c>
      <c r="E214" s="15" t="s">
        <v>1131</v>
      </c>
    </row>
    <row r="215" spans="1:12" x14ac:dyDescent="0.3">
      <c r="A215" s="2" t="s">
        <v>1135</v>
      </c>
      <c r="C215" s="2">
        <f>C213*C214*F210</f>
        <v>0.18359999999999999</v>
      </c>
      <c r="D215" s="2" t="s">
        <v>1132</v>
      </c>
    </row>
    <row r="216" spans="1:12" x14ac:dyDescent="0.3">
      <c r="A216" s="2" t="s">
        <v>1136</v>
      </c>
      <c r="C216" s="2">
        <v>0.38</v>
      </c>
      <c r="E216" s="2" t="s">
        <v>1137</v>
      </c>
      <c r="J216" s="16"/>
      <c r="K216" s="16"/>
      <c r="L216" s="16"/>
    </row>
    <row r="217" spans="1:12" x14ac:dyDescent="0.3">
      <c r="A217" s="2" t="s">
        <v>1139</v>
      </c>
      <c r="C217" s="14">
        <f>C216*C215</f>
        <v>6.9767999999999997E-2</v>
      </c>
    </row>
    <row r="218" spans="1:12" x14ac:dyDescent="0.3">
      <c r="A218" s="2" t="s">
        <v>1140</v>
      </c>
      <c r="C218" s="14">
        <f>0.5*C217</f>
        <v>3.4883999999999998E-2</v>
      </c>
      <c r="E218" s="2" t="s">
        <v>1141</v>
      </c>
      <c r="F218" s="11"/>
    </row>
    <row r="219" spans="1:12" s="160" customFormat="1" x14ac:dyDescent="0.3">
      <c r="C219" s="14"/>
      <c r="E219" s="160" t="s">
        <v>1223</v>
      </c>
      <c r="F219" s="11"/>
    </row>
    <row r="220" spans="1:12" s="160" customFormat="1" x14ac:dyDescent="0.3">
      <c r="C220" s="14"/>
      <c r="F220" s="11"/>
    </row>
    <row r="221" spans="1:12" s="160" customFormat="1" x14ac:dyDescent="0.3">
      <c r="C221" s="14"/>
      <c r="F221" s="11"/>
    </row>
    <row r="222" spans="1:12" s="166" customFormat="1" x14ac:dyDescent="0.3">
      <c r="C222" s="14"/>
      <c r="F222" s="11"/>
    </row>
    <row r="223" spans="1:12" s="166" customFormat="1" x14ac:dyDescent="0.3">
      <c r="C223" s="14"/>
      <c r="F223" s="11"/>
    </row>
    <row r="224" spans="1:12" s="166" customFormat="1" x14ac:dyDescent="0.3">
      <c r="C224" s="14"/>
      <c r="F224" s="11"/>
    </row>
    <row r="225" spans="1:9" s="166" customFormat="1" x14ac:dyDescent="0.3">
      <c r="C225" s="14"/>
      <c r="F225" s="11"/>
    </row>
    <row r="226" spans="1:9" s="166" customFormat="1" x14ac:dyDescent="0.3">
      <c r="C226" s="14"/>
      <c r="F226" s="11"/>
    </row>
    <row r="227" spans="1:9" s="160" customFormat="1" x14ac:dyDescent="0.3">
      <c r="A227" s="160" t="s">
        <v>1144</v>
      </c>
      <c r="C227" s="11">
        <f>C217/(1-C218)</f>
        <v>7.2289755842820963E-2</v>
      </c>
      <c r="E227" s="160" t="s">
        <v>1143</v>
      </c>
      <c r="F227" s="11">
        <f>ATAN(C227)</f>
        <v>7.2164225060887294E-2</v>
      </c>
      <c r="G227" s="160" t="s">
        <v>259</v>
      </c>
      <c r="H227" s="15">
        <f>F227*180/PI()</f>
        <v>4.1347055278210485</v>
      </c>
      <c r="I227" s="160" t="s">
        <v>180</v>
      </c>
    </row>
    <row r="228" spans="1:9" s="160" customFormat="1" x14ac:dyDescent="0.3">
      <c r="A228" s="160" t="s">
        <v>1145</v>
      </c>
      <c r="C228" s="11">
        <f>C217/(1+C218)</f>
        <v>6.7416251483258027E-2</v>
      </c>
      <c r="E228" s="160" t="s">
        <v>1142</v>
      </c>
      <c r="F228" s="11">
        <f>ATAN(C228)</f>
        <v>6.7314394581035206E-2</v>
      </c>
      <c r="G228" s="160" t="s">
        <v>259</v>
      </c>
      <c r="H228" s="15">
        <f>F228*180/PI()</f>
        <v>3.8568307099716166</v>
      </c>
      <c r="I228" s="160" t="s">
        <v>180</v>
      </c>
    </row>
    <row r="229" spans="1:9" s="160" customFormat="1" x14ac:dyDescent="0.3">
      <c r="A229" s="160" t="s">
        <v>1206</v>
      </c>
      <c r="C229" s="11"/>
      <c r="F229" s="11"/>
      <c r="H229" s="15"/>
    </row>
    <row r="230" spans="1:9" s="160" customFormat="1" x14ac:dyDescent="0.3">
      <c r="C230" s="11"/>
      <c r="F230" s="11"/>
      <c r="H230" s="15"/>
    </row>
    <row r="231" spans="1:9" s="160" customFormat="1" x14ac:dyDescent="0.3">
      <c r="C231" s="11"/>
      <c r="F231" s="11"/>
      <c r="H231" s="15"/>
    </row>
    <row r="232" spans="1:9" s="160" customFormat="1" x14ac:dyDescent="0.3">
      <c r="C232" s="11"/>
      <c r="F232" s="11"/>
      <c r="H232" s="15"/>
    </row>
    <row r="233" spans="1:9" s="160" customFormat="1" x14ac:dyDescent="0.3">
      <c r="C233" s="11"/>
      <c r="F233" s="11"/>
      <c r="H233" s="15"/>
    </row>
    <row r="234" spans="1:9" s="193" customFormat="1" x14ac:dyDescent="0.3">
      <c r="C234" s="11"/>
      <c r="F234" s="11"/>
      <c r="H234" s="15"/>
    </row>
    <row r="235" spans="1:9" s="166" customFormat="1" x14ac:dyDescent="0.3">
      <c r="C235" s="11"/>
      <c r="F235" s="11"/>
      <c r="H235" s="15"/>
    </row>
    <row r="236" spans="1:9" s="166" customFormat="1" ht="15.75" x14ac:dyDescent="0.3">
      <c r="A236" t="s">
        <v>1179</v>
      </c>
      <c r="B236" s="167">
        <v>90</v>
      </c>
      <c r="C236" s="167" t="s">
        <v>193</v>
      </c>
      <c r="D236" s="173">
        <f>B236*PI()/180</f>
        <v>1.5707963267948966</v>
      </c>
      <c r="E236" s="167" t="s">
        <v>194</v>
      </c>
      <c r="F236" s="166" t="s">
        <v>1193</v>
      </c>
      <c r="I236" s="14"/>
    </row>
    <row r="237" spans="1:9" s="166" customFormat="1" ht="15.75" x14ac:dyDescent="0.3">
      <c r="A237" t="s">
        <v>1180</v>
      </c>
      <c r="B237" s="167">
        <f>H12</f>
        <v>20</v>
      </c>
      <c r="C237" s="167" t="s">
        <v>193</v>
      </c>
      <c r="D237" s="173">
        <f>B237*PI()/180</f>
        <v>0.3490658503988659</v>
      </c>
      <c r="E237" s="167" t="s">
        <v>194</v>
      </c>
      <c r="I237" s="14"/>
    </row>
    <row r="238" spans="1:9" s="166" customFormat="1" ht="15.75" x14ac:dyDescent="0.3">
      <c r="A238" t="s">
        <v>1181</v>
      </c>
      <c r="B238" s="167">
        <f>H14</f>
        <v>32</v>
      </c>
      <c r="C238" s="167" t="s">
        <v>193</v>
      </c>
      <c r="D238" s="173">
        <f>B238*PI()/180</f>
        <v>0.55850536063818546</v>
      </c>
      <c r="E238" s="167" t="s">
        <v>194</v>
      </c>
      <c r="I238" s="14"/>
    </row>
    <row r="239" spans="1:9" s="166" customFormat="1" x14ac:dyDescent="0.3">
      <c r="A239" s="178" t="s">
        <v>1182</v>
      </c>
      <c r="B239" s="179">
        <f>2/3*B238</f>
        <v>21.333333333333332</v>
      </c>
      <c r="C239" s="180" t="s">
        <v>193</v>
      </c>
      <c r="D239" s="181">
        <f>B239*PI()/180</f>
        <v>0.37233690709212358</v>
      </c>
      <c r="E239" s="180" t="s">
        <v>194</v>
      </c>
      <c r="F239" s="197" t="s">
        <v>1208</v>
      </c>
      <c r="G239" s="197"/>
      <c r="H239" s="197"/>
      <c r="I239" s="197"/>
    </row>
    <row r="240" spans="1:9" s="166" customFormat="1" x14ac:dyDescent="0.3">
      <c r="A240" s="166" t="s">
        <v>1252</v>
      </c>
      <c r="B240" s="15">
        <f>H227</f>
        <v>4.1347055278210485</v>
      </c>
      <c r="C240" s="180" t="s">
        <v>193</v>
      </c>
      <c r="D240" s="181">
        <f>B240*PI()/180</f>
        <v>7.2164225060887308E-2</v>
      </c>
      <c r="E240" s="180" t="s">
        <v>194</v>
      </c>
      <c r="F240" s="197"/>
      <c r="G240" s="197"/>
      <c r="H240" s="197"/>
      <c r="I240" s="197"/>
    </row>
    <row r="241" spans="1:9" s="166" customFormat="1" ht="16.5" x14ac:dyDescent="0.3">
      <c r="A241" s="166" t="s">
        <v>1146</v>
      </c>
      <c r="C241" s="11">
        <f>SIN(D236)^2</f>
        <v>1</v>
      </c>
      <c r="F241" s="165"/>
      <c r="H241" s="15"/>
    </row>
    <row r="242" spans="1:9" s="166" customFormat="1" ht="16.5" x14ac:dyDescent="0.3">
      <c r="A242" s="166" t="s">
        <v>1147</v>
      </c>
      <c r="C242" s="11">
        <f>SIN(D236+D238-D240)^2</f>
        <v>0.78154246655699411</v>
      </c>
      <c r="F242" s="165"/>
      <c r="H242" s="15"/>
    </row>
    <row r="243" spans="1:9" s="166" customFormat="1" x14ac:dyDescent="0.3">
      <c r="A243" s="166" t="s">
        <v>1148</v>
      </c>
      <c r="C243" s="11">
        <f>SIN(D236-D240-D239)</f>
        <v>0.90282529466722761</v>
      </c>
      <c r="F243" s="77"/>
      <c r="H243" s="15"/>
    </row>
    <row r="244" spans="1:9" s="166" customFormat="1" x14ac:dyDescent="0.3">
      <c r="A244" s="166" t="s">
        <v>1149</v>
      </c>
      <c r="C244" s="11">
        <f>SIN(D238+D239)</f>
        <v>0.80212319275504373</v>
      </c>
      <c r="F244" s="77"/>
      <c r="H244" s="15"/>
    </row>
    <row r="245" spans="1:9" s="166" customFormat="1" x14ac:dyDescent="0.3">
      <c r="A245" s="166" t="s">
        <v>1150</v>
      </c>
      <c r="C245" s="11">
        <f>SIN(D238-D237-D240)</f>
        <v>0.13684454379256289</v>
      </c>
      <c r="F245" s="77"/>
      <c r="H245" s="15"/>
    </row>
    <row r="246" spans="1:9" s="166" customFormat="1" x14ac:dyDescent="0.3">
      <c r="A246" s="166" t="s">
        <v>1151</v>
      </c>
      <c r="C246" s="11">
        <f>SIN(D236+D237)</f>
        <v>0.93969262078590843</v>
      </c>
      <c r="F246" s="77"/>
      <c r="H246" s="15"/>
    </row>
    <row r="247" spans="1:9" s="166" customFormat="1" x14ac:dyDescent="0.3">
      <c r="A247" s="166" t="s">
        <v>1152</v>
      </c>
      <c r="C247" s="11">
        <f>COS(D240)</f>
        <v>0.99739729210966288</v>
      </c>
      <c r="F247" s="77"/>
      <c r="H247" s="15"/>
    </row>
    <row r="248" spans="1:9" s="160" customFormat="1" x14ac:dyDescent="0.3">
      <c r="A248" s="166" t="s">
        <v>1153</v>
      </c>
      <c r="B248" s="166"/>
      <c r="C248" s="11">
        <f>C242/(C247*C241*C243*(1+SQRT(C244*C245/C243/C246))^2)</f>
        <v>0.46945608484484913</v>
      </c>
      <c r="D248" s="166"/>
      <c r="E248" s="166"/>
      <c r="F248" s="77"/>
      <c r="G248" s="166"/>
      <c r="H248" s="15"/>
      <c r="I248" s="166"/>
    </row>
    <row r="249" spans="1:9" s="177" customFormat="1" x14ac:dyDescent="0.3">
      <c r="C249" s="11"/>
      <c r="F249" s="77"/>
      <c r="H249" s="15"/>
    </row>
    <row r="250" spans="1:9" s="160" customFormat="1" ht="33.75" customHeight="1" x14ac:dyDescent="0.3">
      <c r="A250" s="205" t="s">
        <v>1210</v>
      </c>
      <c r="B250" s="205"/>
      <c r="C250" s="205"/>
      <c r="D250" s="205"/>
      <c r="E250" s="205"/>
      <c r="F250" s="205"/>
      <c r="G250" s="205"/>
      <c r="H250" s="205"/>
      <c r="I250" s="205"/>
    </row>
    <row r="251" spans="1:9" s="160" customFormat="1" x14ac:dyDescent="0.3">
      <c r="A251" s="166"/>
      <c r="B251" s="166"/>
      <c r="C251" s="11"/>
      <c r="D251" s="166"/>
      <c r="E251" s="166"/>
      <c r="F251" s="11"/>
      <c r="G251" s="166"/>
      <c r="H251" s="15"/>
      <c r="I251" s="166"/>
    </row>
    <row r="252" spans="1:9" s="160" customFormat="1" x14ac:dyDescent="0.3">
      <c r="A252" s="166"/>
      <c r="B252" s="166"/>
      <c r="C252" s="11"/>
      <c r="D252" s="166"/>
      <c r="E252" s="166"/>
      <c r="F252" s="11"/>
      <c r="G252" s="166"/>
      <c r="H252" s="15"/>
      <c r="I252" s="166"/>
    </row>
    <row r="253" spans="1:9" s="160" customFormat="1" x14ac:dyDescent="0.3">
      <c r="A253" s="166"/>
      <c r="B253" s="166"/>
      <c r="C253" s="11"/>
      <c r="D253" s="166"/>
      <c r="E253" s="166"/>
      <c r="F253" s="11"/>
      <c r="G253" s="166"/>
      <c r="H253" s="15"/>
      <c r="I253" s="166"/>
    </row>
    <row r="254" spans="1:9" s="160" customFormat="1" x14ac:dyDescent="0.3">
      <c r="A254" s="166"/>
      <c r="B254" s="166"/>
      <c r="C254" s="11"/>
      <c r="D254" s="166"/>
      <c r="E254" s="166"/>
      <c r="F254" s="11"/>
      <c r="G254" s="166"/>
      <c r="H254" s="15"/>
      <c r="I254" s="166"/>
    </row>
    <row r="255" spans="1:9" s="160" customFormat="1" x14ac:dyDescent="0.3">
      <c r="A255" s="166"/>
      <c r="B255" s="166"/>
      <c r="C255" s="11"/>
      <c r="D255" s="166"/>
      <c r="E255" s="166"/>
      <c r="F255" s="11"/>
      <c r="G255" s="166"/>
      <c r="H255" s="15"/>
      <c r="I255" s="166"/>
    </row>
    <row r="256" spans="1:9" s="160" customFormat="1" x14ac:dyDescent="0.3">
      <c r="A256" s="166"/>
      <c r="B256" s="166"/>
      <c r="C256" s="11"/>
      <c r="D256" s="166"/>
      <c r="E256" s="166"/>
      <c r="F256" s="11"/>
      <c r="G256" s="166"/>
      <c r="H256" s="15"/>
      <c r="I256" s="166"/>
    </row>
    <row r="257" spans="1:9" x14ac:dyDescent="0.3">
      <c r="A257" s="166"/>
      <c r="B257" s="166"/>
      <c r="C257" s="11"/>
      <c r="D257" s="166"/>
      <c r="E257" s="166"/>
      <c r="F257" s="11"/>
      <c r="G257" s="166"/>
      <c r="H257" s="15"/>
      <c r="I257" s="166"/>
    </row>
    <row r="258" spans="1:9" x14ac:dyDescent="0.3">
      <c r="A258" s="166"/>
      <c r="B258" s="166"/>
      <c r="C258" s="11"/>
      <c r="D258" s="166"/>
      <c r="E258" s="166"/>
      <c r="F258" s="11"/>
      <c r="G258" s="166"/>
      <c r="H258" s="15"/>
      <c r="I258" s="166"/>
    </row>
    <row r="259" spans="1:9" x14ac:dyDescent="0.3">
      <c r="A259" s="166"/>
      <c r="B259" s="166"/>
      <c r="C259" s="11"/>
      <c r="D259" s="166"/>
      <c r="E259" s="166"/>
      <c r="F259" s="11"/>
      <c r="G259" s="166"/>
      <c r="H259" s="15"/>
      <c r="I259" s="166"/>
    </row>
    <row r="260" spans="1:9" s="166" customFormat="1" x14ac:dyDescent="0.3">
      <c r="C260" s="11"/>
      <c r="F260" s="11"/>
      <c r="H260" s="15"/>
    </row>
    <row r="261" spans="1:9" s="166" customFormat="1" x14ac:dyDescent="0.3">
      <c r="C261" s="11"/>
      <c r="F261" s="11"/>
      <c r="H261" s="15"/>
    </row>
    <row r="262" spans="1:9" s="166" customFormat="1" x14ac:dyDescent="0.3">
      <c r="C262" s="11"/>
      <c r="F262" s="11"/>
      <c r="H262" s="15"/>
    </row>
    <row r="263" spans="1:9" s="166" customFormat="1" x14ac:dyDescent="0.3">
      <c r="C263" s="11"/>
      <c r="F263" s="11"/>
      <c r="H263" s="15"/>
    </row>
    <row r="264" spans="1:9" s="166" customFormat="1" x14ac:dyDescent="0.3">
      <c r="C264" s="11"/>
      <c r="F264" s="11"/>
      <c r="H264" s="15"/>
    </row>
    <row r="265" spans="1:9" s="166" customFormat="1" x14ac:dyDescent="0.3">
      <c r="C265" s="11"/>
      <c r="F265" s="11"/>
      <c r="H265" s="15"/>
    </row>
    <row r="266" spans="1:9" s="166" customFormat="1" x14ac:dyDescent="0.3">
      <c r="C266" s="11"/>
      <c r="F266" s="11"/>
      <c r="H266" s="15"/>
    </row>
    <row r="267" spans="1:9" s="166" customFormat="1" x14ac:dyDescent="0.3">
      <c r="A267" s="160"/>
      <c r="B267" s="160"/>
      <c r="C267" s="11"/>
      <c r="D267" s="160"/>
      <c r="E267" s="160"/>
      <c r="F267" s="11"/>
      <c r="G267" s="160"/>
      <c r="H267" s="15"/>
      <c r="I267" s="160"/>
    </row>
    <row r="268" spans="1:9" s="166" customFormat="1" x14ac:dyDescent="0.3">
      <c r="A268" s="166" t="s">
        <v>1222</v>
      </c>
      <c r="C268" s="11"/>
      <c r="F268" s="11"/>
      <c r="H268" s="15"/>
    </row>
    <row r="269" spans="1:9" s="166" customFormat="1" x14ac:dyDescent="0.3">
      <c r="A269" s="164"/>
      <c r="B269" s="164" t="s">
        <v>1211</v>
      </c>
      <c r="C269" s="164" t="s">
        <v>1212</v>
      </c>
      <c r="D269" s="164" t="s">
        <v>1214</v>
      </c>
      <c r="E269" s="184" t="s">
        <v>1217</v>
      </c>
      <c r="F269" s="164" t="s">
        <v>1218</v>
      </c>
      <c r="G269" s="164" t="s">
        <v>1219</v>
      </c>
      <c r="H269" s="164" t="s">
        <v>1220</v>
      </c>
      <c r="I269" s="160"/>
    </row>
    <row r="270" spans="1:9" s="166" customFormat="1" x14ac:dyDescent="0.3">
      <c r="A270" s="164"/>
      <c r="B270" s="164" t="s">
        <v>148</v>
      </c>
      <c r="C270" s="164" t="s">
        <v>148</v>
      </c>
      <c r="D270" s="164" t="s">
        <v>144</v>
      </c>
      <c r="E270" s="4" t="s">
        <v>455</v>
      </c>
      <c r="F270" s="164" t="s">
        <v>148</v>
      </c>
      <c r="G270" s="164" t="s">
        <v>144</v>
      </c>
      <c r="H270" s="4" t="s">
        <v>455</v>
      </c>
      <c r="I270" s="160"/>
    </row>
    <row r="271" spans="1:9" s="166" customFormat="1" x14ac:dyDescent="0.3">
      <c r="A271" s="164" t="s">
        <v>456</v>
      </c>
      <c r="B271" s="165">
        <f t="shared" ref="B271:B276" si="4">B98</f>
        <v>33</v>
      </c>
      <c r="C271" s="165">
        <f>(1-C$218)*B271</f>
        <v>31.848827999999997</v>
      </c>
      <c r="D271" s="48">
        <f t="shared" ref="D271:D276" si="5">D98</f>
        <v>0.82499999999999996</v>
      </c>
      <c r="E271" s="48">
        <f>B271*D271</f>
        <v>27.224999999999998</v>
      </c>
      <c r="F271" s="165">
        <f>C$217*B271</f>
        <v>2.3023439999999997</v>
      </c>
      <c r="G271" s="165">
        <f>H6/2</f>
        <v>0.4</v>
      </c>
      <c r="H271" s="48">
        <f>F271*G271</f>
        <v>0.92093759999999991</v>
      </c>
      <c r="I271" s="160"/>
    </row>
    <row r="272" spans="1:9" s="166" customFormat="1" x14ac:dyDescent="0.3">
      <c r="A272" s="164" t="s">
        <v>457</v>
      </c>
      <c r="B272" s="165">
        <f t="shared" si="4"/>
        <v>79</v>
      </c>
      <c r="C272" s="165">
        <f t="shared" ref="C272:C276" si="6">(1-C$218)*B272</f>
        <v>76.244163999999998</v>
      </c>
      <c r="D272" s="48">
        <f t="shared" si="5"/>
        <v>3.625</v>
      </c>
      <c r="E272" s="48">
        <f t="shared" ref="E272:E276" si="7">B272*D272</f>
        <v>286.375</v>
      </c>
      <c r="F272" s="165">
        <f t="shared" ref="F272:F276" si="8">C$217*B272</f>
        <v>5.5116719999999999</v>
      </c>
      <c r="G272" s="165">
        <f>H6/2</f>
        <v>0.4</v>
      </c>
      <c r="H272" s="48">
        <f t="shared" ref="H272:H276" si="9">F272*G272</f>
        <v>2.2046687999999999</v>
      </c>
      <c r="I272" s="160"/>
    </row>
    <row r="273" spans="1:9" s="166" customFormat="1" x14ac:dyDescent="0.3">
      <c r="A273" s="164" t="s">
        <v>458</v>
      </c>
      <c r="B273" s="165">
        <f t="shared" si="4"/>
        <v>14.999999999999996</v>
      </c>
      <c r="C273" s="165">
        <f t="shared" si="6"/>
        <v>14.476739999999996</v>
      </c>
      <c r="D273" s="48">
        <f t="shared" si="5"/>
        <v>1.0833333333333333</v>
      </c>
      <c r="E273" s="48">
        <f t="shared" si="7"/>
        <v>16.249999999999996</v>
      </c>
      <c r="F273" s="165">
        <f t="shared" si="8"/>
        <v>1.0465199999999997</v>
      </c>
      <c r="G273" s="165">
        <f>H6+H5/3</f>
        <v>2.8</v>
      </c>
      <c r="H273" s="48">
        <f t="shared" si="9"/>
        <v>2.9302559999999991</v>
      </c>
      <c r="I273" s="160"/>
    </row>
    <row r="274" spans="1:9" s="166" customFormat="1" x14ac:dyDescent="0.3">
      <c r="A274" s="164" t="s">
        <v>459</v>
      </c>
      <c r="B274" s="165">
        <f t="shared" si="4"/>
        <v>75</v>
      </c>
      <c r="C274" s="165">
        <f t="shared" si="6"/>
        <v>72.383700000000005</v>
      </c>
      <c r="D274" s="48">
        <f t="shared" si="5"/>
        <v>1.4</v>
      </c>
      <c r="E274" s="48">
        <f t="shared" si="7"/>
        <v>105</v>
      </c>
      <c r="F274" s="165">
        <f t="shared" si="8"/>
        <v>5.2325999999999997</v>
      </c>
      <c r="G274" s="165">
        <f>H6+H5/2</f>
        <v>3.8</v>
      </c>
      <c r="H274" s="48">
        <f t="shared" si="9"/>
        <v>19.883879999999998</v>
      </c>
      <c r="I274" s="160"/>
    </row>
    <row r="275" spans="1:9" s="166" customFormat="1" x14ac:dyDescent="0.3">
      <c r="A275" s="164" t="s">
        <v>460</v>
      </c>
      <c r="B275" s="165">
        <f t="shared" si="4"/>
        <v>474.00000000000006</v>
      </c>
      <c r="C275" s="165">
        <f t="shared" si="6"/>
        <v>457.46498400000002</v>
      </c>
      <c r="D275" s="48">
        <f t="shared" si="5"/>
        <v>3.625</v>
      </c>
      <c r="E275" s="48">
        <f t="shared" si="7"/>
        <v>1718.2500000000002</v>
      </c>
      <c r="F275" s="165">
        <f t="shared" si="8"/>
        <v>33.070032000000005</v>
      </c>
      <c r="G275" s="165">
        <f>H6+H5/2</f>
        <v>3.8</v>
      </c>
      <c r="H275" s="48">
        <f t="shared" si="9"/>
        <v>125.66612160000001</v>
      </c>
      <c r="I275" s="160"/>
    </row>
    <row r="276" spans="1:9" s="166" customFormat="1" ht="15.75" thickBot="1" x14ac:dyDescent="0.35">
      <c r="A276" s="164" t="s">
        <v>461</v>
      </c>
      <c r="B276" s="165">
        <f t="shared" si="4"/>
        <v>56.788455801384224</v>
      </c>
      <c r="C276" s="182">
        <f t="shared" si="6"/>
        <v>54.807447309208733</v>
      </c>
      <c r="D276" s="48">
        <f t="shared" si="5"/>
        <v>2.6084549502343326</v>
      </c>
      <c r="E276" s="183">
        <f t="shared" si="7"/>
        <v>148.13012865128428</v>
      </c>
      <c r="F276" s="182">
        <f t="shared" si="8"/>
        <v>3.9620169843509743</v>
      </c>
      <c r="G276" s="165">
        <f>H6+H41/3</f>
        <v>1.2792274751171664</v>
      </c>
      <c r="H276" s="183">
        <f t="shared" si="9"/>
        <v>5.0683209832626268</v>
      </c>
      <c r="I276" s="160"/>
    </row>
    <row r="277" spans="1:9" s="166" customFormat="1" ht="15.75" thickTop="1" x14ac:dyDescent="0.3">
      <c r="A277" s="160"/>
      <c r="B277" s="164" t="s">
        <v>1215</v>
      </c>
      <c r="C277" s="165">
        <f>SUM(C271:C276)</f>
        <v>707.22586330920876</v>
      </c>
      <c r="D277" s="2"/>
      <c r="E277" s="165">
        <f>SUM(E271:E276)</f>
        <v>2301.2301286512848</v>
      </c>
      <c r="F277" s="165">
        <f>SUM(F271:F276)</f>
        <v>51.12518498435098</v>
      </c>
      <c r="G277" s="2"/>
      <c r="H277" s="165">
        <f>SUM(H271:H276)</f>
        <v>156.67418498326262</v>
      </c>
      <c r="I277" s="2"/>
    </row>
    <row r="278" spans="1:9" s="166" customFormat="1" x14ac:dyDescent="0.3">
      <c r="A278" s="160"/>
      <c r="B278" s="164" t="s">
        <v>1216</v>
      </c>
      <c r="C278" s="165">
        <f>E277/C277</f>
        <v>3.253882879627036</v>
      </c>
      <c r="D278" s="28" t="s">
        <v>6</v>
      </c>
      <c r="E278" s="164" t="s">
        <v>1221</v>
      </c>
      <c r="F278" s="165">
        <f>H277/F277</f>
        <v>3.0645206473329996</v>
      </c>
      <c r="G278" s="28" t="s">
        <v>6</v>
      </c>
      <c r="H278" s="2"/>
      <c r="I278" s="2"/>
    </row>
    <row r="279" spans="1:9" s="166" customFormat="1" x14ac:dyDescent="0.3">
      <c r="A279" s="166" t="s">
        <v>1244</v>
      </c>
      <c r="B279" s="160"/>
      <c r="C279" s="11"/>
      <c r="D279" s="160"/>
      <c r="E279" s="160"/>
      <c r="F279" s="11"/>
      <c r="G279" s="2"/>
      <c r="H279" s="2"/>
      <c r="I279" s="2"/>
    </row>
    <row r="280" spans="1:9" s="166" customFormat="1" x14ac:dyDescent="0.3">
      <c r="A280" s="164" t="s">
        <v>462</v>
      </c>
      <c r="B280" s="166" t="s">
        <v>1250</v>
      </c>
      <c r="E280" s="15">
        <f>C248*H18*(1-C218)*H42</f>
        <v>37.323256834109038</v>
      </c>
      <c r="F280" s="166" t="s">
        <v>120</v>
      </c>
      <c r="G280" s="166" t="s">
        <v>430</v>
      </c>
    </row>
    <row r="281" spans="1:9" s="166" customFormat="1" ht="16.5" x14ac:dyDescent="0.3">
      <c r="A281" s="164" t="s">
        <v>463</v>
      </c>
      <c r="B281" s="166" t="s">
        <v>1251</v>
      </c>
      <c r="E281" s="15">
        <f>0.5*C248*H15*(1-C218)*H42^2</f>
        <v>307.45713687922029</v>
      </c>
      <c r="F281" s="166" t="s">
        <v>120</v>
      </c>
      <c r="G281" s="166" t="s">
        <v>431</v>
      </c>
    </row>
    <row r="282" spans="1:9" s="166" customFormat="1" x14ac:dyDescent="0.3">
      <c r="A282" s="164" t="s">
        <v>464</v>
      </c>
      <c r="B282" s="166" t="s">
        <v>1246</v>
      </c>
      <c r="E282" s="15">
        <f>E280*D60</f>
        <v>34.765857531709244</v>
      </c>
      <c r="F282" s="166" t="s">
        <v>120</v>
      </c>
      <c r="G282" s="166" t="s">
        <v>1226</v>
      </c>
    </row>
    <row r="283" spans="1:9" s="166" customFormat="1" x14ac:dyDescent="0.3">
      <c r="A283" s="164" t="s">
        <v>465</v>
      </c>
      <c r="B283" s="166" t="s">
        <v>1247</v>
      </c>
      <c r="E283" s="15">
        <f>E280*D59</f>
        <v>13.577947222970138</v>
      </c>
      <c r="F283" s="166" t="s">
        <v>120</v>
      </c>
      <c r="G283" s="166" t="s">
        <v>1227</v>
      </c>
    </row>
    <row r="284" spans="1:9" s="166" customFormat="1" x14ac:dyDescent="0.3">
      <c r="A284" s="164" t="s">
        <v>466</v>
      </c>
      <c r="B284" s="166" t="s">
        <v>1248</v>
      </c>
      <c r="E284" s="15">
        <f>E281*D60</f>
        <v>286.39009359123531</v>
      </c>
      <c r="F284" s="166" t="s">
        <v>120</v>
      </c>
      <c r="G284" s="166" t="s">
        <v>1228</v>
      </c>
    </row>
    <row r="285" spans="1:9" s="166" customFormat="1" ht="15.75" thickBot="1" x14ac:dyDescent="0.35">
      <c r="A285" s="164" t="s">
        <v>465</v>
      </c>
      <c r="B285" s="166" t="s">
        <v>1249</v>
      </c>
      <c r="E285" s="59">
        <f>E281*D59</f>
        <v>111.85081721101132</v>
      </c>
      <c r="F285" s="166" t="s">
        <v>120</v>
      </c>
      <c r="G285" s="166" t="s">
        <v>1229</v>
      </c>
    </row>
    <row r="286" spans="1:9" s="166" customFormat="1" ht="15.75" thickTop="1" x14ac:dyDescent="0.3">
      <c r="C286" s="11"/>
      <c r="D286" s="166" t="s">
        <v>1256</v>
      </c>
      <c r="E286" s="15">
        <f>E282+E284</f>
        <v>321.15595112294454</v>
      </c>
      <c r="F286" s="166" t="s">
        <v>120</v>
      </c>
      <c r="G286" s="166" t="s">
        <v>1254</v>
      </c>
      <c r="H286" s="15">
        <f>(E282*H42/2+E284*H42/3)/E286</f>
        <v>2.8945187651118731</v>
      </c>
      <c r="I286" s="166" t="s">
        <v>6</v>
      </c>
    </row>
    <row r="287" spans="1:9" s="166" customFormat="1" x14ac:dyDescent="0.3">
      <c r="C287" s="11"/>
      <c r="D287" s="166" t="s">
        <v>1257</v>
      </c>
      <c r="E287" s="15">
        <f>E283+E285</f>
        <v>125.42876443398146</v>
      </c>
      <c r="F287" s="166" t="s">
        <v>120</v>
      </c>
      <c r="G287" s="166" t="s">
        <v>1253</v>
      </c>
      <c r="H287" s="166">
        <f>H40</f>
        <v>5.6000000000000005</v>
      </c>
      <c r="I287" s="166" t="s">
        <v>6</v>
      </c>
    </row>
    <row r="288" spans="1:9" s="177" customFormat="1" x14ac:dyDescent="0.3">
      <c r="C288" s="11"/>
      <c r="E288" s="15"/>
    </row>
    <row r="289" spans="1:10" s="177" customFormat="1" x14ac:dyDescent="0.3">
      <c r="A289" s="1" t="s">
        <v>1154</v>
      </c>
      <c r="B289" s="2"/>
      <c r="C289" s="2"/>
      <c r="D289" s="2"/>
      <c r="E289" s="2"/>
      <c r="F289" s="2"/>
      <c r="G289" s="14"/>
      <c r="H289" s="2"/>
      <c r="I289" s="2"/>
    </row>
    <row r="290" spans="1:10" s="177" customFormat="1" x14ac:dyDescent="0.3">
      <c r="A290" s="2" t="s">
        <v>1260</v>
      </c>
      <c r="B290" s="2"/>
      <c r="C290" s="2"/>
      <c r="D290" s="2"/>
      <c r="E290" s="2"/>
      <c r="F290" s="2"/>
      <c r="G290" s="2"/>
      <c r="H290" s="2"/>
      <c r="I290" s="2"/>
    </row>
    <row r="291" spans="1:10" s="177" customFormat="1" x14ac:dyDescent="0.3">
      <c r="A291" s="2" t="s">
        <v>1259</v>
      </c>
      <c r="B291" s="2"/>
      <c r="C291" s="2"/>
      <c r="D291" s="15">
        <f>E286*H286-E287*H287</f>
        <v>227.19084622241826</v>
      </c>
      <c r="E291" s="2" t="s">
        <v>119</v>
      </c>
      <c r="F291" s="2"/>
      <c r="G291" s="2"/>
      <c r="H291" s="2"/>
      <c r="I291" s="14"/>
    </row>
    <row r="292" spans="1:10" s="177" customFormat="1" x14ac:dyDescent="0.3">
      <c r="A292" s="2" t="s">
        <v>1261</v>
      </c>
      <c r="B292" s="2"/>
      <c r="C292" s="2"/>
      <c r="D292" s="2"/>
      <c r="E292" s="2"/>
      <c r="F292" s="2"/>
      <c r="G292" s="2"/>
      <c r="H292" s="2"/>
      <c r="I292" s="14"/>
    </row>
    <row r="293" spans="1:10" s="177" customFormat="1" x14ac:dyDescent="0.3">
      <c r="A293" s="2" t="s">
        <v>1262</v>
      </c>
      <c r="B293" s="2"/>
      <c r="C293" s="2"/>
      <c r="D293" s="15">
        <f>C277*C278-F277*F278</f>
        <v>2144.5559436680223</v>
      </c>
      <c r="E293" s="2" t="s">
        <v>119</v>
      </c>
      <c r="F293" s="166" t="s">
        <v>653</v>
      </c>
      <c r="G293" s="15">
        <f>D199</f>
        <v>1</v>
      </c>
      <c r="H293" s="166"/>
      <c r="I293" s="58" t="s">
        <v>1162</v>
      </c>
    </row>
    <row r="294" spans="1:10" s="177" customFormat="1" x14ac:dyDescent="0.3">
      <c r="A294" s="164" t="s">
        <v>1200</v>
      </c>
      <c r="B294" s="164" t="str">
        <f>IF(D293&gt;D291,"&gt;","&lt;")</f>
        <v>&gt;</v>
      </c>
      <c r="C294" s="166" t="s">
        <v>785</v>
      </c>
      <c r="D294" s="166" t="str">
        <f>IF(D293&gt;D291,"la verifica è soddisfatta","la verifica non è soddisfatta")</f>
        <v>la verifica è soddisfatta</v>
      </c>
      <c r="E294" s="166"/>
      <c r="F294" s="166"/>
      <c r="G294" s="15"/>
      <c r="H294" s="2"/>
      <c r="I294" s="2"/>
    </row>
    <row r="295" spans="1:10" s="177" customFormat="1" x14ac:dyDescent="0.3">
      <c r="C295" s="11"/>
      <c r="E295" s="15"/>
    </row>
    <row r="296" spans="1:10" x14ac:dyDescent="0.3">
      <c r="A296" s="1" t="s">
        <v>1155</v>
      </c>
      <c r="D296" s="14"/>
    </row>
    <row r="297" spans="1:10" x14ac:dyDescent="0.3">
      <c r="A297" s="2" t="s">
        <v>1156</v>
      </c>
      <c r="D297" s="14"/>
    </row>
    <row r="298" spans="1:10" x14ac:dyDescent="0.3">
      <c r="A298" s="2" t="s">
        <v>1255</v>
      </c>
      <c r="D298" s="15">
        <f>E286+F277</f>
        <v>372.28113610729554</v>
      </c>
      <c r="E298" s="2" t="s">
        <v>120</v>
      </c>
    </row>
    <row r="299" spans="1:10" x14ac:dyDescent="0.3">
      <c r="A299" s="2" t="s">
        <v>382</v>
      </c>
      <c r="D299" s="14"/>
    </row>
    <row r="300" spans="1:10" x14ac:dyDescent="0.3">
      <c r="A300" s="2" t="s">
        <v>484</v>
      </c>
      <c r="D300" s="15"/>
      <c r="F300" s="2" t="s">
        <v>1283</v>
      </c>
      <c r="G300" s="14">
        <f>G150</f>
        <v>0.4452286853085361</v>
      </c>
    </row>
    <row r="301" spans="1:10" x14ac:dyDescent="0.3">
      <c r="A301" s="2" t="s">
        <v>1258</v>
      </c>
      <c r="D301" s="15">
        <f>(C277+E286)*G150/D198</f>
        <v>457.86508323483457</v>
      </c>
      <c r="E301" s="2" t="s">
        <v>120</v>
      </c>
      <c r="F301" s="166" t="s">
        <v>653</v>
      </c>
      <c r="G301" s="15">
        <f>D198</f>
        <v>1</v>
      </c>
      <c r="H301" s="166"/>
      <c r="I301" s="58" t="s">
        <v>1162</v>
      </c>
      <c r="J301" s="166"/>
    </row>
    <row r="302" spans="1:10" s="166" customFormat="1" x14ac:dyDescent="0.3">
      <c r="A302" s="164" t="s">
        <v>1200</v>
      </c>
      <c r="B302" s="164" t="str">
        <f>IF(D301&gt;D298,"&gt;","&lt;")</f>
        <v>&gt;</v>
      </c>
      <c r="C302" s="166" t="s">
        <v>785</v>
      </c>
      <c r="D302" s="166" t="str">
        <f>IF(D301&gt;D298,"la verifica è soddisfatta","la verifica non è soddisfatta")</f>
        <v>la verifica è soddisfatta</v>
      </c>
    </row>
    <row r="303" spans="1:10" s="177" customFormat="1" x14ac:dyDescent="0.3">
      <c r="A303" s="176"/>
      <c r="B303" s="176"/>
    </row>
    <row r="304" spans="1:10" x14ac:dyDescent="0.3">
      <c r="A304" s="1" t="s">
        <v>1157</v>
      </c>
    </row>
    <row r="305" spans="1:9" x14ac:dyDescent="0.3">
      <c r="A305" s="2" t="s">
        <v>500</v>
      </c>
      <c r="G305" s="186"/>
    </row>
    <row r="306" spans="1:9" x14ac:dyDescent="0.3">
      <c r="A306" s="2" t="s">
        <v>167</v>
      </c>
      <c r="B306" s="2">
        <f>H40</f>
        <v>5.6000000000000005</v>
      </c>
      <c r="C306" s="2" t="s">
        <v>6</v>
      </c>
      <c r="D306" s="2" t="s">
        <v>499</v>
      </c>
    </row>
    <row r="307" spans="1:9" x14ac:dyDescent="0.3">
      <c r="A307" s="2" t="s">
        <v>1159</v>
      </c>
      <c r="F307" s="62"/>
    </row>
    <row r="308" spans="1:9" x14ac:dyDescent="0.3">
      <c r="A308" s="2" t="s">
        <v>1263</v>
      </c>
      <c r="C308" s="15">
        <f>F277+E286</f>
        <v>372.28113610729554</v>
      </c>
      <c r="D308" s="2" t="s">
        <v>120</v>
      </c>
      <c r="F308" s="62"/>
    </row>
    <row r="309" spans="1:9" x14ac:dyDescent="0.3">
      <c r="A309" s="2" t="s">
        <v>1158</v>
      </c>
    </row>
    <row r="310" spans="1:9" x14ac:dyDescent="0.3">
      <c r="A310" s="2" t="s">
        <v>1264</v>
      </c>
      <c r="C310" s="15">
        <f>C277+E287</f>
        <v>832.65462774319019</v>
      </c>
      <c r="D310" s="2" t="s">
        <v>120</v>
      </c>
    </row>
    <row r="311" spans="1:9" s="177" customFormat="1" x14ac:dyDescent="0.3">
      <c r="A311" s="177" t="s">
        <v>1265</v>
      </c>
      <c r="C311" s="15"/>
    </row>
    <row r="312" spans="1:9" x14ac:dyDescent="0.3">
      <c r="A312" s="2" t="s">
        <v>1266</v>
      </c>
      <c r="B312" s="15">
        <f>C277*(C278-B306/2)-F277*F278+E287*B306/2-E286*H286</f>
        <v>-414.06786023532891</v>
      </c>
      <c r="C312" s="15" t="s">
        <v>119</v>
      </c>
      <c r="E312" s="2" t="s">
        <v>1267</v>
      </c>
    </row>
    <row r="313" spans="1:9" s="177" customFormat="1" x14ac:dyDescent="0.3">
      <c r="A313" s="177" t="s">
        <v>493</v>
      </c>
      <c r="C313" s="15"/>
    </row>
    <row r="314" spans="1:9" x14ac:dyDescent="0.3">
      <c r="A314" s="2" t="s">
        <v>1268</v>
      </c>
      <c r="B314" s="14">
        <f>B312/C310</f>
        <v>-0.49728644559102475</v>
      </c>
      <c r="C314" s="2" t="s">
        <v>6</v>
      </c>
    </row>
    <row r="315" spans="1:9" x14ac:dyDescent="0.3">
      <c r="A315" s="2" t="s">
        <v>1160</v>
      </c>
    </row>
    <row r="316" spans="1:9" x14ac:dyDescent="0.3">
      <c r="A316" s="2" t="s">
        <v>1161</v>
      </c>
      <c r="C316" s="11">
        <f>ATAN(C308/C310)</f>
        <v>0.42044092152919338</v>
      </c>
      <c r="D316" s="2" t="s">
        <v>259</v>
      </c>
      <c r="E316" s="15">
        <f>C316*180/PI()</f>
        <v>24.08949033821381</v>
      </c>
    </row>
    <row r="317" spans="1:9" ht="16.5" x14ac:dyDescent="0.3">
      <c r="A317" s="177" t="s">
        <v>501</v>
      </c>
      <c r="B317" s="177">
        <v>0</v>
      </c>
      <c r="C317" s="177" t="s">
        <v>21</v>
      </c>
      <c r="D317" s="177" t="s">
        <v>510</v>
      </c>
      <c r="E317" s="177">
        <f>H15</f>
        <v>20</v>
      </c>
      <c r="F317" s="177" t="s">
        <v>15</v>
      </c>
      <c r="G317" s="177"/>
      <c r="H317" s="177"/>
      <c r="I317" s="177"/>
    </row>
    <row r="318" spans="1:9" x14ac:dyDescent="0.3">
      <c r="A318" s="61" t="s">
        <v>502</v>
      </c>
      <c r="B318" s="177">
        <f>H14</f>
        <v>32</v>
      </c>
      <c r="C318" s="177" t="s">
        <v>193</v>
      </c>
      <c r="D318" s="14">
        <f>B318*PI()/180</f>
        <v>0.55850536063818546</v>
      </c>
      <c r="E318" s="177" t="s">
        <v>194</v>
      </c>
      <c r="F318" s="177" t="s">
        <v>509</v>
      </c>
      <c r="G318" s="14">
        <f>TAN(D318)</f>
        <v>0.62486935190932746</v>
      </c>
      <c r="H318" s="177"/>
      <c r="I318" s="177"/>
    </row>
    <row r="319" spans="1:9" x14ac:dyDescent="0.3">
      <c r="A319" s="177" t="s">
        <v>503</v>
      </c>
      <c r="B319" s="177">
        <f>E317*H6</f>
        <v>16</v>
      </c>
      <c r="C319" s="177" t="s">
        <v>21</v>
      </c>
      <c r="D319" s="177"/>
      <c r="E319" s="177"/>
      <c r="F319" s="4" t="s">
        <v>1203</v>
      </c>
      <c r="G319" s="14">
        <f>C308/C310</f>
        <v>0.44710150367664275</v>
      </c>
      <c r="H319" s="177"/>
      <c r="I319" s="177"/>
    </row>
    <row r="320" spans="1:9" x14ac:dyDescent="0.3">
      <c r="A320" s="177" t="s">
        <v>504</v>
      </c>
      <c r="B320" s="15">
        <f>B306+2*B314</f>
        <v>4.6054271088179508</v>
      </c>
      <c r="C320" s="177" t="s">
        <v>6</v>
      </c>
      <c r="D320" s="177"/>
      <c r="E320" s="177"/>
      <c r="F320" s="177"/>
      <c r="G320" s="177"/>
      <c r="H320" s="177"/>
      <c r="I320" s="177"/>
    </row>
    <row r="321" spans="1:9" ht="16.5" x14ac:dyDescent="0.3">
      <c r="A321" s="177" t="s">
        <v>281</v>
      </c>
      <c r="B321" s="14">
        <f>EXP(PI()*G318)*TAN(PI()/4+D318/2)^2</f>
        <v>23.176776207012633</v>
      </c>
      <c r="C321" s="177"/>
      <c r="D321" s="177" t="s">
        <v>505</v>
      </c>
      <c r="E321" s="177"/>
      <c r="F321" s="62">
        <v>1</v>
      </c>
      <c r="G321" s="177"/>
      <c r="H321" s="4" t="s">
        <v>1204</v>
      </c>
      <c r="I321" s="14">
        <f>(1-G319)^2</f>
        <v>0.30569674723662943</v>
      </c>
    </row>
    <row r="322" spans="1:9" ht="16.5" x14ac:dyDescent="0.3">
      <c r="A322" s="177" t="s">
        <v>282</v>
      </c>
      <c r="B322" s="14">
        <f>2*(B321-1)*G318</f>
        <v>27.715175551828356</v>
      </c>
      <c r="C322" s="177"/>
      <c r="D322" s="177" t="s">
        <v>506</v>
      </c>
      <c r="E322" s="177"/>
      <c r="F322" s="62">
        <v>1</v>
      </c>
      <c r="G322" s="177"/>
      <c r="H322" s="4" t="s">
        <v>1205</v>
      </c>
      <c r="I322" s="14">
        <f>(1-G319)^3</f>
        <v>0.16901927187807381</v>
      </c>
    </row>
    <row r="323" spans="1:9" x14ac:dyDescent="0.3">
      <c r="A323" s="177" t="s">
        <v>507</v>
      </c>
      <c r="B323" s="177"/>
      <c r="C323" s="12">
        <f>B319*B321*I321+0.5*E317*B320*B322*I322</f>
        <v>329.09761340671474</v>
      </c>
      <c r="D323" s="177" t="s">
        <v>21</v>
      </c>
      <c r="E323" s="14"/>
      <c r="F323" s="177"/>
      <c r="G323" s="15"/>
      <c r="H323" s="177"/>
      <c r="I323" s="177"/>
    </row>
    <row r="324" spans="1:9" x14ac:dyDescent="0.3">
      <c r="A324" s="177" t="s">
        <v>511</v>
      </c>
      <c r="B324" s="177"/>
      <c r="C324" s="12">
        <f>C310</f>
        <v>832.65462774319019</v>
      </c>
      <c r="D324" s="15" t="s">
        <v>120</v>
      </c>
      <c r="E324" s="14"/>
      <c r="F324" s="177"/>
      <c r="G324" s="15"/>
      <c r="H324" s="177"/>
      <c r="I324" s="177"/>
    </row>
    <row r="325" spans="1:9" x14ac:dyDescent="0.3">
      <c r="A325" s="177" t="s">
        <v>508</v>
      </c>
      <c r="B325" s="14"/>
      <c r="C325" s="12">
        <f>C323*B320/G325</f>
        <v>1263.0292251921451</v>
      </c>
      <c r="D325" s="15" t="s">
        <v>120</v>
      </c>
      <c r="E325" s="14"/>
      <c r="F325" s="177" t="s">
        <v>653</v>
      </c>
      <c r="G325" s="15">
        <f>D197</f>
        <v>1.2</v>
      </c>
      <c r="H325" s="177"/>
      <c r="I325" s="58" t="s">
        <v>1162</v>
      </c>
    </row>
    <row r="326" spans="1:9" x14ac:dyDescent="0.3">
      <c r="A326" s="177"/>
      <c r="B326" s="176" t="s">
        <v>1200</v>
      </c>
      <c r="C326" s="176" t="str">
        <f>IF(C325&gt;C324,"&gt;","&lt;")</f>
        <v>&gt;</v>
      </c>
      <c r="D326" s="177" t="s">
        <v>785</v>
      </c>
      <c r="E326" s="177" t="str">
        <f>IF(C325&gt;C324,"la verifica è soddisfatta","la verifica non è soddisfatta")</f>
        <v>la verifica è soddisfatta</v>
      </c>
      <c r="F326" s="177"/>
      <c r="G326" s="177"/>
      <c r="H326" s="177"/>
      <c r="I326" s="177"/>
    </row>
    <row r="328" spans="1:9" ht="31.5" customHeight="1" x14ac:dyDescent="0.3">
      <c r="A328" s="197" t="s">
        <v>1281</v>
      </c>
      <c r="B328" s="197"/>
      <c r="C328" s="197"/>
      <c r="D328" s="197"/>
      <c r="E328" s="197"/>
      <c r="F328" s="197"/>
      <c r="G328" s="197"/>
      <c r="H328" s="197"/>
      <c r="I328" s="197"/>
    </row>
    <row r="347" ht="15.75" customHeight="1" x14ac:dyDescent="0.3"/>
    <row r="349" s="176" customFormat="1" x14ac:dyDescent="0.3"/>
    <row r="352" s="177" customFormat="1" ht="15.75" customHeight="1" x14ac:dyDescent="0.3"/>
    <row r="353" s="177" customFormat="1" x14ac:dyDescent="0.3"/>
    <row r="354" s="176" customFormat="1" x14ac:dyDescent="0.3"/>
    <row r="355" s="176" customFormat="1" x14ac:dyDescent="0.3"/>
    <row r="356" s="176" customFormat="1" x14ac:dyDescent="0.3"/>
    <row r="357" s="176" customFormat="1" x14ac:dyDescent="0.3"/>
    <row r="358" s="176" customFormat="1" x14ac:dyDescent="0.3"/>
    <row r="359" s="176" customFormat="1" x14ac:dyDescent="0.3"/>
    <row r="360" s="176" customFormat="1" x14ac:dyDescent="0.3"/>
    <row r="361" s="176" customFormat="1" x14ac:dyDescent="0.3"/>
  </sheetData>
  <mergeCells count="18">
    <mergeCell ref="A328:I328"/>
    <mergeCell ref="F239:I240"/>
    <mergeCell ref="A250:I250"/>
    <mergeCell ref="A2:I2"/>
    <mergeCell ref="A3:I3"/>
    <mergeCell ref="A37:I37"/>
    <mergeCell ref="A193:I193"/>
    <mergeCell ref="A195:I195"/>
    <mergeCell ref="F58:I58"/>
    <mergeCell ref="D196:F196"/>
    <mergeCell ref="A197:C197"/>
    <mergeCell ref="A198:C198"/>
    <mergeCell ref="A199:C199"/>
    <mergeCell ref="A200:C200"/>
    <mergeCell ref="D197:F197"/>
    <mergeCell ref="D198:F198"/>
    <mergeCell ref="D199:F199"/>
    <mergeCell ref="D200:F200"/>
  </mergeCells>
  <pageMargins left="0.70866141732283472" right="0.70866141732283472" top="0.74803149606299213" bottom="0.74803149606299213" header="0.31496062992125984" footer="0.31496062992125984"/>
  <pageSetup paperSize="9" orientation="portrait" r:id="rId1"/>
  <headerFooter>
    <oddHeader>&amp;LGiovanni Vannucchi</oddHeader>
    <oddFooter>&amp;L&amp;F&amp;C&amp;A&amp;R&amp;P/&amp;N</oddFooter>
  </headerFooter>
  <drawing r:id="rId2"/>
  <legacyDrawing r:id="rId3"/>
  <oleObjects>
    <mc:AlternateContent xmlns:mc="http://schemas.openxmlformats.org/markup-compatibility/2006">
      <mc:Choice Requires="x14">
        <oleObject progId="Equation.3" shapeId="4099" r:id="rId4">
          <objectPr defaultSize="0" autoPict="0" r:id="rId5">
            <anchor moveWithCells="1">
              <from>
                <xdr:col>0</xdr:col>
                <xdr:colOff>38100</xdr:colOff>
                <xdr:row>229</xdr:row>
                <xdr:rowOff>57150</xdr:rowOff>
              </from>
              <to>
                <xdr:col>5</xdr:col>
                <xdr:colOff>371475</xdr:colOff>
                <xdr:row>233</xdr:row>
                <xdr:rowOff>0</xdr:rowOff>
              </to>
            </anchor>
          </objectPr>
        </oleObject>
      </mc:Choice>
      <mc:Fallback>
        <oleObject progId="Equation.3" shapeId="4099" r:id="rId4"/>
      </mc:Fallback>
    </mc:AlternateContent>
    <mc:AlternateContent xmlns:mc="http://schemas.openxmlformats.org/markup-compatibility/2006">
      <mc:Choice Requires="x14">
        <oleObject progId="Equation.3" shapeId="4100" r:id="rId6">
          <objectPr defaultSize="0" autoPict="0" r:id="rId7">
            <anchor moveWithCells="1">
              <from>
                <xdr:col>0</xdr:col>
                <xdr:colOff>0</xdr:colOff>
                <xdr:row>218</xdr:row>
                <xdr:rowOff>66675</xdr:rowOff>
              </from>
              <to>
                <xdr:col>1</xdr:col>
                <xdr:colOff>66675</xdr:colOff>
                <xdr:row>220</xdr:row>
                <xdr:rowOff>104775</xdr:rowOff>
              </to>
            </anchor>
          </objectPr>
        </oleObject>
      </mc:Choice>
      <mc:Fallback>
        <oleObject progId="Equation.3" shapeId="4100" r:id="rId6"/>
      </mc:Fallback>
    </mc:AlternateContent>
  </oleObjec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4"/>
  <sheetViews>
    <sheetView zoomScaleNormal="100" workbookViewId="0">
      <selection activeCell="M16" sqref="M16"/>
    </sheetView>
  </sheetViews>
  <sheetFormatPr defaultRowHeight="15" x14ac:dyDescent="0.3"/>
  <cols>
    <col min="1" max="1" width="9.140625" style="2"/>
    <col min="2" max="2" width="9.5703125" style="2" bestFit="1" customWidth="1"/>
    <col min="3" max="4" width="9.42578125" style="2" customWidth="1"/>
    <col min="5" max="5" width="9.5703125" style="2" bestFit="1" customWidth="1"/>
    <col min="6" max="6" width="11.42578125" style="2" bestFit="1" customWidth="1"/>
    <col min="7" max="7" width="9.140625" style="2"/>
    <col min="8" max="8" width="9.28515625" style="2" customWidth="1"/>
    <col min="9" max="16384" width="9.140625" style="2"/>
  </cols>
  <sheetData>
    <row r="1" spans="1:9" x14ac:dyDescent="0.3">
      <c r="A1" s="1" t="s">
        <v>0</v>
      </c>
    </row>
    <row r="2" spans="1:9" ht="37.5" customHeight="1" x14ac:dyDescent="0.3">
      <c r="A2" s="197" t="s">
        <v>24</v>
      </c>
      <c r="B2" s="197"/>
      <c r="C2" s="197"/>
      <c r="D2" s="197"/>
      <c r="E2" s="197"/>
      <c r="F2" s="197"/>
      <c r="G2" s="197"/>
      <c r="H2" s="197"/>
      <c r="I2" s="197"/>
    </row>
    <row r="3" spans="1:9" x14ac:dyDescent="0.3">
      <c r="A3" s="1" t="s">
        <v>1</v>
      </c>
    </row>
    <row r="19" spans="1:9" ht="30" customHeight="1" x14ac:dyDescent="0.3">
      <c r="A19" s="197" t="s">
        <v>2</v>
      </c>
      <c r="B19" s="197"/>
      <c r="C19" s="197"/>
      <c r="D19" s="197"/>
      <c r="E19" s="197"/>
      <c r="F19" s="197"/>
      <c r="G19" s="197"/>
      <c r="H19" s="197"/>
      <c r="I19" s="197"/>
    </row>
    <row r="20" spans="1:9" ht="36" customHeight="1" x14ac:dyDescent="0.3">
      <c r="A20" s="197" t="s">
        <v>3</v>
      </c>
      <c r="B20" s="199"/>
      <c r="C20" s="199"/>
      <c r="D20" s="199"/>
      <c r="E20" s="199"/>
      <c r="F20" s="199"/>
      <c r="G20" s="199"/>
      <c r="H20" s="199"/>
      <c r="I20" s="199"/>
    </row>
    <row r="21" spans="1:9" x14ac:dyDescent="0.3">
      <c r="A21" s="1" t="s">
        <v>73</v>
      </c>
    </row>
    <row r="22" spans="1:9" x14ac:dyDescent="0.3">
      <c r="A22" s="2" t="s">
        <v>31</v>
      </c>
      <c r="F22" s="2" t="s">
        <v>5</v>
      </c>
      <c r="G22" s="2">
        <v>5</v>
      </c>
      <c r="H22" s="2" t="s">
        <v>6</v>
      </c>
    </row>
    <row r="23" spans="1:9" x14ac:dyDescent="0.3">
      <c r="A23" s="2" t="s">
        <v>27</v>
      </c>
      <c r="F23" s="2" t="s">
        <v>7</v>
      </c>
      <c r="G23" s="2">
        <v>1</v>
      </c>
      <c r="H23" s="2" t="s">
        <v>6</v>
      </c>
    </row>
    <row r="24" spans="1:9" x14ac:dyDescent="0.3">
      <c r="A24" s="2" t="s">
        <v>8</v>
      </c>
      <c r="F24" s="3" t="s">
        <v>9</v>
      </c>
      <c r="G24" s="2">
        <v>10</v>
      </c>
      <c r="H24" s="2" t="s">
        <v>54</v>
      </c>
      <c r="I24" s="2">
        <f>G24*PI()/180</f>
        <v>0.17453292519943295</v>
      </c>
    </row>
    <row r="25" spans="1:9" x14ac:dyDescent="0.3">
      <c r="A25" s="2" t="s">
        <v>11</v>
      </c>
      <c r="F25" s="2" t="s">
        <v>12</v>
      </c>
      <c r="G25" s="2">
        <v>4</v>
      </c>
      <c r="H25" s="2" t="s">
        <v>6</v>
      </c>
    </row>
    <row r="26" spans="1:9" x14ac:dyDescent="0.3">
      <c r="A26" s="2" t="s">
        <v>105</v>
      </c>
      <c r="F26" s="16" t="s">
        <v>99</v>
      </c>
      <c r="G26" s="20">
        <v>6.8179464612321379</v>
      </c>
      <c r="H26" s="16" t="s">
        <v>6</v>
      </c>
    </row>
    <row r="27" spans="1:9" x14ac:dyDescent="0.3">
      <c r="A27" s="1" t="s">
        <v>74</v>
      </c>
    </row>
    <row r="28" spans="1:9" x14ac:dyDescent="0.3">
      <c r="A28" s="2" t="s">
        <v>40</v>
      </c>
      <c r="F28" s="2" t="s">
        <v>38</v>
      </c>
      <c r="G28" s="2">
        <f>G23</f>
        <v>1</v>
      </c>
      <c r="H28" s="2" t="s">
        <v>6</v>
      </c>
    </row>
    <row r="29" spans="1:9" x14ac:dyDescent="0.3">
      <c r="A29" s="2" t="s">
        <v>41</v>
      </c>
      <c r="F29" s="2" t="s">
        <v>39</v>
      </c>
      <c r="G29" s="2">
        <f>G22+0.4</f>
        <v>5.4</v>
      </c>
      <c r="H29" s="2" t="s">
        <v>6</v>
      </c>
    </row>
    <row r="30" spans="1:9" ht="16.5" x14ac:dyDescent="0.3">
      <c r="A30" s="2" t="s">
        <v>22</v>
      </c>
      <c r="F30" s="3" t="s">
        <v>23</v>
      </c>
      <c r="G30" s="2">
        <v>10</v>
      </c>
      <c r="H30" s="2" t="s">
        <v>15</v>
      </c>
    </row>
    <row r="31" spans="1:9" ht="30" customHeight="1" x14ac:dyDescent="0.3">
      <c r="A31" s="197" t="s">
        <v>42</v>
      </c>
      <c r="B31" s="197"/>
      <c r="C31" s="197"/>
      <c r="D31" s="197"/>
      <c r="E31" s="197"/>
      <c r="F31" s="197"/>
      <c r="G31" s="197"/>
      <c r="H31" s="197"/>
      <c r="I31" s="197"/>
    </row>
    <row r="32" spans="1:9" x14ac:dyDescent="0.3">
      <c r="A32" s="2" t="s">
        <v>43</v>
      </c>
      <c r="F32" s="3" t="s">
        <v>44</v>
      </c>
      <c r="G32" s="2">
        <f>G29-G28</f>
        <v>4.4000000000000004</v>
      </c>
      <c r="H32" s="2" t="s">
        <v>6</v>
      </c>
    </row>
    <row r="33" spans="1:9" x14ac:dyDescent="0.3">
      <c r="A33" s="1" t="s">
        <v>75</v>
      </c>
    </row>
    <row r="34" spans="1:9" x14ac:dyDescent="0.3">
      <c r="A34" s="9" t="s">
        <v>32</v>
      </c>
    </row>
    <row r="35" spans="1:9" x14ac:dyDescent="0.3">
      <c r="A35" s="1" t="s">
        <v>10</v>
      </c>
    </row>
    <row r="36" spans="1:9" ht="16.5" x14ac:dyDescent="0.3">
      <c r="A36" s="2" t="s">
        <v>13</v>
      </c>
      <c r="F36" s="3" t="s">
        <v>14</v>
      </c>
      <c r="G36" s="2">
        <v>18</v>
      </c>
      <c r="H36" s="2" t="s">
        <v>15</v>
      </c>
    </row>
    <row r="37" spans="1:9" ht="16.5" x14ac:dyDescent="0.3">
      <c r="A37" s="2" t="s">
        <v>16</v>
      </c>
      <c r="F37" s="3" t="s">
        <v>83</v>
      </c>
      <c r="G37" s="2">
        <v>20</v>
      </c>
      <c r="H37" s="2" t="s">
        <v>15</v>
      </c>
    </row>
    <row r="38" spans="1:9" x14ac:dyDescent="0.3">
      <c r="A38" s="2" t="s">
        <v>17</v>
      </c>
      <c r="F38" s="3" t="s">
        <v>29</v>
      </c>
      <c r="G38" s="2">
        <v>35</v>
      </c>
      <c r="H38" s="2" t="s">
        <v>54</v>
      </c>
      <c r="I38" s="21">
        <f>G38*PI()/180</f>
        <v>0.6108652381980153</v>
      </c>
    </row>
    <row r="39" spans="1:9" x14ac:dyDescent="0.3">
      <c r="A39" s="2" t="s">
        <v>35</v>
      </c>
      <c r="F39" s="10" t="s">
        <v>60</v>
      </c>
      <c r="G39" s="12">
        <f>2/3*G38</f>
        <v>23.333333333333332</v>
      </c>
      <c r="H39" s="2" t="s">
        <v>54</v>
      </c>
      <c r="I39" s="21">
        <f>G39*PI()/180</f>
        <v>0.40724349213201022</v>
      </c>
    </row>
    <row r="40" spans="1:9" x14ac:dyDescent="0.3">
      <c r="A40" s="1" t="s">
        <v>18</v>
      </c>
      <c r="I40" s="21"/>
    </row>
    <row r="41" spans="1:9" ht="16.5" x14ac:dyDescent="0.3">
      <c r="A41" s="2" t="s">
        <v>19</v>
      </c>
      <c r="F41" s="3" t="s">
        <v>102</v>
      </c>
      <c r="G41" s="2">
        <v>20</v>
      </c>
      <c r="H41" s="2" t="s">
        <v>15</v>
      </c>
      <c r="I41" s="21"/>
    </row>
    <row r="42" spans="1:9" x14ac:dyDescent="0.3">
      <c r="A42" s="2" t="s">
        <v>17</v>
      </c>
      <c r="F42" s="3" t="s">
        <v>57</v>
      </c>
      <c r="G42" s="2">
        <v>24</v>
      </c>
      <c r="H42" s="2" t="s">
        <v>54</v>
      </c>
      <c r="I42" s="21">
        <f>G42*PI()/180</f>
        <v>0.41887902047863906</v>
      </c>
    </row>
    <row r="43" spans="1:9" x14ac:dyDescent="0.3">
      <c r="A43" s="2" t="s">
        <v>20</v>
      </c>
      <c r="F43" s="2" t="s">
        <v>33</v>
      </c>
      <c r="G43" s="2">
        <v>5</v>
      </c>
      <c r="H43" s="2" t="s">
        <v>21</v>
      </c>
      <c r="I43" s="21"/>
    </row>
    <row r="44" spans="1:9" x14ac:dyDescent="0.3">
      <c r="A44" s="2" t="s">
        <v>36</v>
      </c>
      <c r="F44" s="10" t="s">
        <v>58</v>
      </c>
      <c r="G44" s="12">
        <f>2/3*G42</f>
        <v>16</v>
      </c>
      <c r="H44" s="2" t="s">
        <v>54</v>
      </c>
      <c r="I44" s="21">
        <f>G44*PI()/180</f>
        <v>0.27925268031909273</v>
      </c>
    </row>
    <row r="45" spans="1:9" x14ac:dyDescent="0.3">
      <c r="A45" s="2" t="s">
        <v>37</v>
      </c>
      <c r="F45" s="10" t="s">
        <v>59</v>
      </c>
      <c r="G45" s="12">
        <f>1/2*G42</f>
        <v>12</v>
      </c>
      <c r="H45" s="2" t="s">
        <v>54</v>
      </c>
      <c r="I45" s="21">
        <f>G45*PI()/180</f>
        <v>0.20943951023931953</v>
      </c>
    </row>
    <row r="46" spans="1:9" x14ac:dyDescent="0.3">
      <c r="A46" s="1" t="s">
        <v>76</v>
      </c>
      <c r="I46" s="21"/>
    </row>
    <row r="47" spans="1:9" x14ac:dyDescent="0.3">
      <c r="A47" s="2" t="s">
        <v>46</v>
      </c>
      <c r="F47" s="2" t="s">
        <v>34</v>
      </c>
      <c r="G47" s="2">
        <v>10</v>
      </c>
      <c r="H47" s="2" t="s">
        <v>21</v>
      </c>
      <c r="I47" s="21"/>
    </row>
    <row r="48" spans="1:9" x14ac:dyDescent="0.3">
      <c r="A48" s="1" t="s">
        <v>48</v>
      </c>
      <c r="I48" s="21"/>
    </row>
    <row r="49" spans="1:9" x14ac:dyDescent="0.3">
      <c r="A49" s="2" t="s">
        <v>47</v>
      </c>
      <c r="D49" s="2" t="s">
        <v>49</v>
      </c>
      <c r="G49" s="2" t="s">
        <v>50</v>
      </c>
      <c r="I49" s="21"/>
    </row>
    <row r="50" spans="1:9" x14ac:dyDescent="0.3">
      <c r="A50" s="2" t="s">
        <v>69</v>
      </c>
      <c r="F50" s="2" t="s">
        <v>51</v>
      </c>
      <c r="G50" s="2">
        <v>1.25</v>
      </c>
      <c r="I50" s="21"/>
    </row>
    <row r="51" spans="1:9" x14ac:dyDescent="0.3">
      <c r="A51" s="9" t="s">
        <v>52</v>
      </c>
      <c r="I51" s="21"/>
    </row>
    <row r="52" spans="1:9" x14ac:dyDescent="0.3">
      <c r="A52" s="2" t="s">
        <v>25</v>
      </c>
      <c r="F52" s="2" t="s">
        <v>26</v>
      </c>
      <c r="G52" s="2">
        <f>G22-G23</f>
        <v>4</v>
      </c>
      <c r="H52" s="2" t="s">
        <v>6</v>
      </c>
      <c r="I52" s="21"/>
    </row>
    <row r="53" spans="1:9" x14ac:dyDescent="0.3">
      <c r="A53" s="2" t="s">
        <v>4</v>
      </c>
      <c r="F53" s="4" t="s">
        <v>28</v>
      </c>
      <c r="G53" s="2">
        <f>G22+MIN(0.5,0.1*G52)</f>
        <v>5.4</v>
      </c>
      <c r="H53" s="2" t="s">
        <v>6</v>
      </c>
      <c r="I53" s="21" t="s">
        <v>30</v>
      </c>
    </row>
    <row r="54" spans="1:9" x14ac:dyDescent="0.3">
      <c r="A54" s="2" t="s">
        <v>100</v>
      </c>
      <c r="F54" s="4" t="s">
        <v>101</v>
      </c>
      <c r="G54" s="15">
        <f>G26-MIN(0.5,0.1*G52)</f>
        <v>6.4179464612321375</v>
      </c>
      <c r="H54" s="2" t="s">
        <v>6</v>
      </c>
      <c r="I54" s="21"/>
    </row>
    <row r="55" spans="1:9" x14ac:dyDescent="0.3">
      <c r="A55" s="2" t="s">
        <v>45</v>
      </c>
      <c r="F55" s="10" t="s">
        <v>103</v>
      </c>
      <c r="G55" s="15">
        <f>2*G54+(G53-G25)</f>
        <v>14.235892922464275</v>
      </c>
      <c r="H55" s="2" t="s">
        <v>6</v>
      </c>
      <c r="I55" s="21"/>
    </row>
    <row r="56" spans="1:9" x14ac:dyDescent="0.3">
      <c r="A56" s="2" t="s">
        <v>87</v>
      </c>
      <c r="F56" s="3"/>
      <c r="I56" s="21"/>
    </row>
    <row r="57" spans="1:9" x14ac:dyDescent="0.3">
      <c r="A57" s="2" t="s">
        <v>88</v>
      </c>
      <c r="F57" s="4" t="s">
        <v>104</v>
      </c>
      <c r="G57" s="14">
        <f>G32/G55</f>
        <v>0.3090779077901597</v>
      </c>
      <c r="I57" s="21"/>
    </row>
    <row r="58" spans="1:9" x14ac:dyDescent="0.3">
      <c r="A58" s="1" t="s">
        <v>10</v>
      </c>
      <c r="I58" s="21"/>
    </row>
    <row r="59" spans="1:9" x14ac:dyDescent="0.3">
      <c r="A59" s="2" t="s">
        <v>17</v>
      </c>
      <c r="F59" s="10" t="s">
        <v>53</v>
      </c>
      <c r="G59" s="5">
        <f>ATAN(TAN(I38)/G50)*180/PI()</f>
        <v>29.25606764096003</v>
      </c>
      <c r="H59" s="2" t="s">
        <v>54</v>
      </c>
      <c r="I59" s="21">
        <f>G59*PI()/180</f>
        <v>0.51061470652092278</v>
      </c>
    </row>
    <row r="60" spans="1:9" x14ac:dyDescent="0.3">
      <c r="A60" s="2" t="s">
        <v>35</v>
      </c>
      <c r="F60" s="10" t="s">
        <v>55</v>
      </c>
      <c r="G60" s="12">
        <f>2/3*G59</f>
        <v>19.504045093973353</v>
      </c>
      <c r="H60" s="2" t="s">
        <v>54</v>
      </c>
      <c r="I60" s="21">
        <f>G60*PI()/180</f>
        <v>0.34040980434728185</v>
      </c>
    </row>
    <row r="61" spans="1:9" x14ac:dyDescent="0.3">
      <c r="F61" s="10"/>
      <c r="G61" s="12"/>
    </row>
    <row r="62" spans="1:9" x14ac:dyDescent="0.3">
      <c r="F62" s="10"/>
      <c r="G62" s="12"/>
    </row>
    <row r="63" spans="1:9" x14ac:dyDescent="0.3">
      <c r="F63" s="10"/>
      <c r="G63" s="12"/>
    </row>
    <row r="64" spans="1:9" x14ac:dyDescent="0.3">
      <c r="F64" s="10"/>
      <c r="G64" s="12"/>
    </row>
    <row r="65" spans="1:9" x14ac:dyDescent="0.3">
      <c r="A65" s="2" t="s">
        <v>64</v>
      </c>
      <c r="F65" s="6" t="s">
        <v>65</v>
      </c>
      <c r="G65" s="11">
        <f>COS(I59)^2/(COS(I60)*(1+SQRT(SIN(I60+I59)*SIN(I59)/COS(I60)))^2)</f>
        <v>0.30602668258028726</v>
      </c>
    </row>
    <row r="66" spans="1:9" x14ac:dyDescent="0.3">
      <c r="A66" s="1" t="s">
        <v>18</v>
      </c>
    </row>
    <row r="67" spans="1:9" x14ac:dyDescent="0.3">
      <c r="A67" s="2" t="s">
        <v>17</v>
      </c>
      <c r="F67" s="10" t="s">
        <v>56</v>
      </c>
      <c r="G67" s="5">
        <f>ATAN(TAN(I42)/G50)*180/PI()</f>
        <v>19.605032082117138</v>
      </c>
      <c r="H67" s="2" t="s">
        <v>54</v>
      </c>
      <c r="I67" s="2">
        <f>G67*PI()/180</f>
        <v>0.3421723597920634</v>
      </c>
    </row>
    <row r="68" spans="1:9" x14ac:dyDescent="0.3">
      <c r="A68" s="2" t="s">
        <v>20</v>
      </c>
      <c r="F68" s="4" t="s">
        <v>61</v>
      </c>
      <c r="G68" s="2">
        <f>G43/G50</f>
        <v>4</v>
      </c>
      <c r="H68" s="2" t="s">
        <v>21</v>
      </c>
    </row>
    <row r="69" spans="1:9" x14ac:dyDescent="0.3">
      <c r="A69" s="2" t="s">
        <v>36</v>
      </c>
      <c r="F69" s="10" t="s">
        <v>62</v>
      </c>
      <c r="G69" s="5">
        <f>2/3*G67</f>
        <v>13.070021388078091</v>
      </c>
      <c r="H69" s="2" t="s">
        <v>54</v>
      </c>
      <c r="I69" s="2">
        <f>G69*PI()/180</f>
        <v>0.22811490652804223</v>
      </c>
    </row>
    <row r="70" spans="1:9" x14ac:dyDescent="0.3">
      <c r="A70" s="2" t="s">
        <v>37</v>
      </c>
      <c r="F70" s="10" t="s">
        <v>63</v>
      </c>
      <c r="G70" s="5">
        <f>1/2*G67</f>
        <v>9.8025160410585688</v>
      </c>
      <c r="H70" s="2" t="s">
        <v>54</v>
      </c>
      <c r="I70" s="2">
        <f>G70*PI()/180</f>
        <v>0.1710861798960317</v>
      </c>
    </row>
    <row r="71" spans="1:9" x14ac:dyDescent="0.3">
      <c r="A71" s="2" t="s">
        <v>64</v>
      </c>
      <c r="F71" s="10" t="s">
        <v>66</v>
      </c>
      <c r="G71" s="11">
        <f>COS(I67)^2/(COS(I69)*(1+SQRT(SIN(I69+I67)*SIN(I67)/COS(I69)))^2)</f>
        <v>0.44473837349077672</v>
      </c>
    </row>
    <row r="76" spans="1:9" x14ac:dyDescent="0.3">
      <c r="A76" s="2" t="s">
        <v>67</v>
      </c>
      <c r="F76" s="6" t="s">
        <v>106</v>
      </c>
      <c r="G76" s="11">
        <f>COS(I67)^2/(COS(I70)*(1-SQRT(SIN(I70+I67)*SIN(I67)/COS(I70)))^2)</f>
        <v>2.5774160997079418</v>
      </c>
    </row>
    <row r="77" spans="1:9" x14ac:dyDescent="0.3">
      <c r="A77" s="1" t="s">
        <v>77</v>
      </c>
      <c r="F77" s="6"/>
      <c r="G77" s="11"/>
    </row>
    <row r="78" spans="1:9" x14ac:dyDescent="0.3">
      <c r="A78" s="2" t="s">
        <v>68</v>
      </c>
      <c r="F78" s="2" t="s">
        <v>70</v>
      </c>
      <c r="G78" s="2">
        <v>1.3</v>
      </c>
    </row>
    <row r="79" spans="1:9" x14ac:dyDescent="0.3">
      <c r="A79" s="2" t="s">
        <v>71</v>
      </c>
      <c r="F79" s="4" t="s">
        <v>72</v>
      </c>
      <c r="G79" s="2">
        <f>G78*G47</f>
        <v>13</v>
      </c>
      <c r="H79" s="2" t="s">
        <v>21</v>
      </c>
    </row>
    <row r="80" spans="1:9" x14ac:dyDescent="0.3">
      <c r="F80" s="4"/>
    </row>
    <row r="81" spans="1:11" ht="29.25" customHeight="1" x14ac:dyDescent="0.3">
      <c r="A81" s="243" t="s">
        <v>78</v>
      </c>
      <c r="B81" s="243"/>
      <c r="C81" s="243"/>
      <c r="D81" s="243"/>
      <c r="E81" s="243"/>
      <c r="F81" s="243"/>
      <c r="G81" s="243"/>
      <c r="H81" s="243"/>
      <c r="I81" s="243"/>
    </row>
    <row r="82" spans="1:11" x14ac:dyDescent="0.3">
      <c r="A82" s="8" t="s">
        <v>82</v>
      </c>
    </row>
    <row r="83" spans="1:11" x14ac:dyDescent="0.3">
      <c r="A83" s="2" t="s">
        <v>84</v>
      </c>
    </row>
    <row r="84" spans="1:11" x14ac:dyDescent="0.3">
      <c r="A84" s="7" t="s">
        <v>79</v>
      </c>
    </row>
    <row r="85" spans="1:11" x14ac:dyDescent="0.3">
      <c r="A85" s="7">
        <v>0</v>
      </c>
      <c r="G85" s="13"/>
      <c r="H85" s="2">
        <f>G79</f>
        <v>13</v>
      </c>
      <c r="I85" s="2" t="s">
        <v>21</v>
      </c>
    </row>
    <row r="86" spans="1:11" x14ac:dyDescent="0.3">
      <c r="A86" s="7">
        <v>1</v>
      </c>
      <c r="G86" s="13"/>
      <c r="H86" s="2">
        <f>H85+G36*G28</f>
        <v>31</v>
      </c>
      <c r="I86" s="185" t="s">
        <v>21</v>
      </c>
    </row>
    <row r="87" spans="1:11" x14ac:dyDescent="0.3">
      <c r="A87" s="7">
        <v>2</v>
      </c>
      <c r="G87" s="13"/>
      <c r="H87" s="2">
        <f>H86+G37*(G25-G28)</f>
        <v>91</v>
      </c>
      <c r="I87" s="185" t="s">
        <v>21</v>
      </c>
      <c r="K87" s="4"/>
    </row>
    <row r="88" spans="1:11" x14ac:dyDescent="0.3">
      <c r="A88" s="7">
        <v>3</v>
      </c>
      <c r="G88" s="13"/>
      <c r="H88" s="2">
        <f>H87+G41*(G53-G25)</f>
        <v>119</v>
      </c>
      <c r="I88" s="185" t="s">
        <v>21</v>
      </c>
    </row>
    <row r="89" spans="1:11" x14ac:dyDescent="0.3">
      <c r="A89" s="7">
        <v>4</v>
      </c>
      <c r="G89" s="13"/>
      <c r="H89" s="5">
        <f>H88+G41*G54</f>
        <v>247.35892922464274</v>
      </c>
      <c r="I89" s="185" t="s">
        <v>21</v>
      </c>
    </row>
    <row r="90" spans="1:11" x14ac:dyDescent="0.3">
      <c r="A90" s="2" t="s">
        <v>85</v>
      </c>
    </row>
    <row r="91" spans="1:11" x14ac:dyDescent="0.3">
      <c r="A91" s="7" t="s">
        <v>79</v>
      </c>
      <c r="K91" s="4"/>
    </row>
    <row r="92" spans="1:11" x14ac:dyDescent="0.3">
      <c r="A92" s="7">
        <v>3</v>
      </c>
      <c r="G92" s="13"/>
      <c r="H92" s="2">
        <v>0</v>
      </c>
      <c r="I92" s="185" t="s">
        <v>21</v>
      </c>
    </row>
    <row r="93" spans="1:11" x14ac:dyDescent="0.3">
      <c r="A93" s="7">
        <v>4</v>
      </c>
      <c r="G93" s="13"/>
      <c r="H93" s="5">
        <f>G41*G54</f>
        <v>128.35892922464274</v>
      </c>
      <c r="I93" s="185" t="s">
        <v>21</v>
      </c>
    </row>
    <row r="94" spans="1:11" x14ac:dyDescent="0.3">
      <c r="A94" s="39"/>
    </row>
    <row r="95" spans="1:11" x14ac:dyDescent="0.3">
      <c r="A95" s="39"/>
    </row>
    <row r="96" spans="1:11" x14ac:dyDescent="0.3">
      <c r="A96" s="8" t="s">
        <v>86</v>
      </c>
      <c r="E96" s="4" t="s">
        <v>90</v>
      </c>
      <c r="F96" s="2" t="s">
        <v>91</v>
      </c>
      <c r="G96" s="2">
        <v>1</v>
      </c>
      <c r="H96" s="2" t="s">
        <v>93</v>
      </c>
    </row>
    <row r="97" spans="1:9" x14ac:dyDescent="0.3">
      <c r="A97" s="2" t="s">
        <v>84</v>
      </c>
    </row>
    <row r="98" spans="1:9" x14ac:dyDescent="0.3">
      <c r="A98" s="7" t="s">
        <v>79</v>
      </c>
    </row>
    <row r="99" spans="1:9" x14ac:dyDescent="0.3">
      <c r="A99" s="7">
        <v>1</v>
      </c>
      <c r="G99" s="13"/>
      <c r="H99" s="2">
        <v>0</v>
      </c>
      <c r="I99" s="185" t="s">
        <v>21</v>
      </c>
    </row>
    <row r="100" spans="1:9" x14ac:dyDescent="0.3">
      <c r="A100" s="7">
        <v>2</v>
      </c>
      <c r="G100" s="13"/>
      <c r="H100" s="2">
        <f>G30*(G25-G28)</f>
        <v>30</v>
      </c>
      <c r="I100" s="185" t="s">
        <v>21</v>
      </c>
    </row>
    <row r="101" spans="1:9" x14ac:dyDescent="0.3">
      <c r="A101" s="7">
        <v>3</v>
      </c>
      <c r="H101" s="5">
        <f>H100+G24*(G53-G25)*(1-G57)</f>
        <v>39.672909290937767</v>
      </c>
      <c r="I101" s="185" t="s">
        <v>21</v>
      </c>
    </row>
    <row r="102" spans="1:9" x14ac:dyDescent="0.3">
      <c r="A102" s="7">
        <v>4</v>
      </c>
      <c r="G102" s="13"/>
      <c r="H102" s="5">
        <f>H101+G30*G54*(1-G57)</f>
        <v>84.015919257790245</v>
      </c>
      <c r="I102" s="185" t="s">
        <v>21</v>
      </c>
    </row>
    <row r="103" spans="1:9" x14ac:dyDescent="0.3">
      <c r="A103" s="2" t="s">
        <v>85</v>
      </c>
    </row>
    <row r="104" spans="1:9" x14ac:dyDescent="0.3">
      <c r="A104" s="7" t="s">
        <v>79</v>
      </c>
    </row>
    <row r="105" spans="1:9" x14ac:dyDescent="0.3">
      <c r="A105" s="7">
        <v>3</v>
      </c>
      <c r="H105" s="2">
        <v>0</v>
      </c>
      <c r="I105" s="185" t="s">
        <v>21</v>
      </c>
    </row>
    <row r="106" spans="1:9" x14ac:dyDescent="0.3">
      <c r="A106" s="7">
        <v>4</v>
      </c>
      <c r="H106" s="5">
        <f>G30*G54*(1+G57)</f>
        <v>84.015919257790259</v>
      </c>
      <c r="I106" s="185" t="s">
        <v>21</v>
      </c>
    </row>
    <row r="107" spans="1:9" x14ac:dyDescent="0.3">
      <c r="A107" s="8" t="s">
        <v>89</v>
      </c>
    </row>
    <row r="108" spans="1:9" x14ac:dyDescent="0.3">
      <c r="A108" s="2" t="s">
        <v>84</v>
      </c>
    </row>
    <row r="109" spans="1:9" x14ac:dyDescent="0.3">
      <c r="A109" s="7" t="s">
        <v>79</v>
      </c>
    </row>
    <row r="110" spans="1:9" x14ac:dyDescent="0.3">
      <c r="A110" s="7">
        <v>0</v>
      </c>
      <c r="H110" s="2">
        <f>H85</f>
        <v>13</v>
      </c>
      <c r="I110" s="185" t="s">
        <v>21</v>
      </c>
    </row>
    <row r="111" spans="1:9" x14ac:dyDescent="0.3">
      <c r="A111" s="7">
        <v>1</v>
      </c>
      <c r="H111" s="2">
        <f>H86</f>
        <v>31</v>
      </c>
      <c r="I111" s="185" t="s">
        <v>21</v>
      </c>
    </row>
    <row r="112" spans="1:9" x14ac:dyDescent="0.3">
      <c r="A112" s="7">
        <v>2</v>
      </c>
      <c r="H112" s="2">
        <f>H87-H100</f>
        <v>61</v>
      </c>
      <c r="I112" s="185" t="s">
        <v>21</v>
      </c>
    </row>
    <row r="113" spans="1:9" x14ac:dyDescent="0.3">
      <c r="A113" s="7">
        <v>3</v>
      </c>
      <c r="H113" s="5">
        <f>H88-H101</f>
        <v>79.327090709062233</v>
      </c>
      <c r="I113" s="185" t="s">
        <v>21</v>
      </c>
    </row>
    <row r="114" spans="1:9" x14ac:dyDescent="0.3">
      <c r="A114" s="7">
        <v>4</v>
      </c>
      <c r="H114" s="5">
        <f>H89-H102</f>
        <v>163.34300996685249</v>
      </c>
      <c r="I114" s="185" t="s">
        <v>21</v>
      </c>
    </row>
    <row r="115" spans="1:9" x14ac:dyDescent="0.3">
      <c r="A115" s="2" t="s">
        <v>85</v>
      </c>
    </row>
    <row r="116" spans="1:9" x14ac:dyDescent="0.3">
      <c r="A116" s="7" t="s">
        <v>79</v>
      </c>
    </row>
    <row r="117" spans="1:9" x14ac:dyDescent="0.3">
      <c r="A117" s="7">
        <v>3</v>
      </c>
      <c r="H117" s="2">
        <v>0</v>
      </c>
      <c r="I117" s="185" t="s">
        <v>21</v>
      </c>
    </row>
    <row r="118" spans="1:9" x14ac:dyDescent="0.3">
      <c r="A118" s="7">
        <v>4</v>
      </c>
      <c r="H118" s="5">
        <f>H93-H106</f>
        <v>44.343009966852478</v>
      </c>
      <c r="I118" s="185" t="s">
        <v>21</v>
      </c>
    </row>
    <row r="119" spans="1:9" x14ac:dyDescent="0.3">
      <c r="A119" s="8" t="s">
        <v>92</v>
      </c>
    </row>
    <row r="120" spans="1:9" x14ac:dyDescent="0.3">
      <c r="A120" s="2" t="s">
        <v>127</v>
      </c>
      <c r="F120" s="2" t="s">
        <v>91</v>
      </c>
      <c r="G120" s="2">
        <v>1</v>
      </c>
      <c r="H120" s="2" t="s">
        <v>93</v>
      </c>
    </row>
    <row r="121" spans="1:9" x14ac:dyDescent="0.3">
      <c r="A121" s="2" t="s">
        <v>84</v>
      </c>
    </row>
    <row r="122" spans="1:9" x14ac:dyDescent="0.3">
      <c r="A122" s="7" t="s">
        <v>79</v>
      </c>
    </row>
    <row r="123" spans="1:9" x14ac:dyDescent="0.3">
      <c r="A123" s="7">
        <v>0</v>
      </c>
      <c r="H123" s="5">
        <f>G65*H110</f>
        <v>3.9783468735437344</v>
      </c>
      <c r="I123" s="185" t="s">
        <v>21</v>
      </c>
    </row>
    <row r="124" spans="1:9" x14ac:dyDescent="0.3">
      <c r="A124" s="7">
        <v>1</v>
      </c>
      <c r="H124" s="5">
        <f>G65*H111</f>
        <v>9.4868271599889056</v>
      </c>
      <c r="I124" s="185" t="s">
        <v>21</v>
      </c>
    </row>
    <row r="125" spans="1:9" x14ac:dyDescent="0.3">
      <c r="A125" s="7" t="s">
        <v>94</v>
      </c>
      <c r="H125" s="5">
        <f>G65*H112</f>
        <v>18.667627637397523</v>
      </c>
      <c r="I125" s="185" t="s">
        <v>21</v>
      </c>
    </row>
    <row r="126" spans="1:9" x14ac:dyDescent="0.3">
      <c r="A126" s="7" t="s">
        <v>95</v>
      </c>
      <c r="H126" s="5">
        <f>G71*H112-2*G68*SQRT(G71)</f>
        <v>21.793944166810384</v>
      </c>
      <c r="I126" s="185" t="s">
        <v>21</v>
      </c>
    </row>
    <row r="127" spans="1:9" x14ac:dyDescent="0.3">
      <c r="A127" s="7">
        <v>3</v>
      </c>
      <c r="H127" s="5">
        <f>G71*H113-2*G68*SQRT(G71)</f>
        <v>29.944704679576645</v>
      </c>
      <c r="I127" s="185" t="s">
        <v>21</v>
      </c>
    </row>
    <row r="128" spans="1:9" x14ac:dyDescent="0.3">
      <c r="A128" s="7">
        <v>4</v>
      </c>
      <c r="H128" s="5">
        <f>G71*H114-2*G68*SQRT(G71)</f>
        <v>67.309807957618716</v>
      </c>
      <c r="I128" s="185" t="s">
        <v>21</v>
      </c>
    </row>
    <row r="129" spans="1:9" x14ac:dyDescent="0.3">
      <c r="A129" s="2" t="s">
        <v>85</v>
      </c>
      <c r="H129" s="194"/>
    </row>
    <row r="130" spans="1:9" x14ac:dyDescent="0.3">
      <c r="A130" s="7" t="s">
        <v>79</v>
      </c>
      <c r="H130" s="194"/>
    </row>
    <row r="131" spans="1:9" x14ac:dyDescent="0.3">
      <c r="A131" s="7">
        <v>3</v>
      </c>
      <c r="H131" s="195">
        <f>2*G68*SQRT(G76)</f>
        <v>12.843466447237221</v>
      </c>
      <c r="I131" s="189" t="s">
        <v>21</v>
      </c>
    </row>
    <row r="132" spans="1:9" x14ac:dyDescent="0.3">
      <c r="A132" s="7">
        <v>4</v>
      </c>
      <c r="H132" s="5">
        <f>G76*H118+2*G68*SQRT(G76)</f>
        <v>127.13385424531252</v>
      </c>
      <c r="I132" s="189" t="s">
        <v>21</v>
      </c>
    </row>
    <row r="133" spans="1:9" x14ac:dyDescent="0.3">
      <c r="A133" s="8" t="s">
        <v>143</v>
      </c>
    </row>
    <row r="134" spans="1:9" x14ac:dyDescent="0.3">
      <c r="A134" s="25" t="s">
        <v>79</v>
      </c>
    </row>
    <row r="135" spans="1:9" x14ac:dyDescent="0.3">
      <c r="A135" s="25">
        <v>0</v>
      </c>
      <c r="H135" s="5">
        <f>H123</f>
        <v>3.9783468735437344</v>
      </c>
      <c r="I135" s="189" t="s">
        <v>21</v>
      </c>
    </row>
    <row r="136" spans="1:9" x14ac:dyDescent="0.3">
      <c r="A136" s="25">
        <v>1</v>
      </c>
      <c r="H136" s="5">
        <f>H124</f>
        <v>9.4868271599889056</v>
      </c>
      <c r="I136" s="189" t="s">
        <v>21</v>
      </c>
    </row>
    <row r="137" spans="1:9" x14ac:dyDescent="0.3">
      <c r="A137" s="25" t="s">
        <v>94</v>
      </c>
      <c r="H137" s="5">
        <f>H125+H100</f>
        <v>48.667627637397523</v>
      </c>
      <c r="I137" s="189" t="s">
        <v>21</v>
      </c>
    </row>
    <row r="138" spans="1:9" x14ac:dyDescent="0.3">
      <c r="A138" s="25" t="s">
        <v>95</v>
      </c>
      <c r="H138" s="5">
        <f>H126+H100</f>
        <v>51.793944166810384</v>
      </c>
      <c r="I138" s="189" t="s">
        <v>21</v>
      </c>
    </row>
    <row r="139" spans="1:9" x14ac:dyDescent="0.3">
      <c r="A139" s="25">
        <v>3</v>
      </c>
      <c r="H139" s="5">
        <f>H127+H101</f>
        <v>69.617613970514412</v>
      </c>
      <c r="I139" s="189" t="s">
        <v>21</v>
      </c>
    </row>
    <row r="140" spans="1:9" x14ac:dyDescent="0.3">
      <c r="A140" s="25">
        <v>4</v>
      </c>
      <c r="H140" s="5">
        <f>H128+H102</f>
        <v>151.32572721540896</v>
      </c>
      <c r="I140" s="189" t="s">
        <v>21</v>
      </c>
    </row>
    <row r="141" spans="1:9" x14ac:dyDescent="0.3">
      <c r="A141" s="2" t="s">
        <v>85</v>
      </c>
    </row>
    <row r="142" spans="1:9" x14ac:dyDescent="0.3">
      <c r="A142" s="25" t="s">
        <v>79</v>
      </c>
    </row>
    <row r="143" spans="1:9" x14ac:dyDescent="0.3">
      <c r="A143" s="25">
        <v>3</v>
      </c>
      <c r="H143" s="5">
        <f>H131+H105</f>
        <v>12.843466447237221</v>
      </c>
      <c r="I143" s="189" t="s">
        <v>21</v>
      </c>
    </row>
    <row r="144" spans="1:9" x14ac:dyDescent="0.3">
      <c r="A144" s="25">
        <v>4</v>
      </c>
      <c r="H144" s="5">
        <f>H132+H106</f>
        <v>211.14977350310278</v>
      </c>
      <c r="I144" s="189" t="s">
        <v>21</v>
      </c>
    </row>
    <row r="145" spans="1:7" x14ac:dyDescent="0.3">
      <c r="A145" s="2" t="s">
        <v>84</v>
      </c>
    </row>
    <row r="146" spans="1:7" x14ac:dyDescent="0.3">
      <c r="A146" s="7" t="s">
        <v>79</v>
      </c>
      <c r="B146" s="7" t="s">
        <v>80</v>
      </c>
      <c r="C146" s="7" t="s">
        <v>81</v>
      </c>
      <c r="D146" s="7" t="s">
        <v>96</v>
      </c>
      <c r="E146" s="7" t="s">
        <v>97</v>
      </c>
      <c r="F146" s="7" t="s">
        <v>98</v>
      </c>
      <c r="G146" s="25" t="s">
        <v>141</v>
      </c>
    </row>
    <row r="147" spans="1:7" x14ac:dyDescent="0.3">
      <c r="A147" s="7">
        <v>0</v>
      </c>
      <c r="B147" s="7">
        <v>0</v>
      </c>
      <c r="C147" s="7">
        <f>G79</f>
        <v>13</v>
      </c>
      <c r="D147" s="7">
        <v>0</v>
      </c>
      <c r="E147" s="7">
        <f>C147-D147</f>
        <v>13</v>
      </c>
      <c r="F147" s="18">
        <f>G65*E147</f>
        <v>3.9783468735437344</v>
      </c>
      <c r="G147" s="18">
        <f>D147+F147</f>
        <v>3.9783468735437344</v>
      </c>
    </row>
    <row r="148" spans="1:7" x14ac:dyDescent="0.3">
      <c r="A148" s="7">
        <v>1</v>
      </c>
      <c r="B148" s="7">
        <f>G23</f>
        <v>1</v>
      </c>
      <c r="C148" s="7">
        <f>C147+G36*G28</f>
        <v>31</v>
      </c>
      <c r="D148" s="7">
        <v>0</v>
      </c>
      <c r="E148" s="7">
        <f t="shared" ref="E148:E152" si="0">C148-D148</f>
        <v>31</v>
      </c>
      <c r="F148" s="18">
        <f>G65*E148</f>
        <v>9.4868271599889056</v>
      </c>
      <c r="G148" s="18">
        <f t="shared" ref="G148:G152" si="1">D148+F148</f>
        <v>9.4868271599889056</v>
      </c>
    </row>
    <row r="149" spans="1:7" x14ac:dyDescent="0.3">
      <c r="A149" s="7" t="s">
        <v>94</v>
      </c>
      <c r="B149" s="7">
        <f>G25</f>
        <v>4</v>
      </c>
      <c r="C149" s="7">
        <f>C148+G37*(G25-G28)</f>
        <v>91</v>
      </c>
      <c r="D149" s="7">
        <f>G30*(G25-G28)</f>
        <v>30</v>
      </c>
      <c r="E149" s="7">
        <f t="shared" si="0"/>
        <v>61</v>
      </c>
      <c r="F149" s="18">
        <f>G65*E149</f>
        <v>18.667627637397523</v>
      </c>
      <c r="G149" s="18">
        <f t="shared" si="1"/>
        <v>48.667627637397523</v>
      </c>
    </row>
    <row r="150" spans="1:7" x14ac:dyDescent="0.3">
      <c r="A150" s="7" t="s">
        <v>95</v>
      </c>
      <c r="B150" s="7">
        <f>B149</f>
        <v>4</v>
      </c>
      <c r="C150" s="7">
        <f>C149</f>
        <v>91</v>
      </c>
      <c r="D150" s="7">
        <f>D149</f>
        <v>30</v>
      </c>
      <c r="E150" s="7">
        <f t="shared" si="0"/>
        <v>61</v>
      </c>
      <c r="F150" s="18">
        <f>G71*E150-2*G68*SQRT(G71)</f>
        <v>21.793944166810384</v>
      </c>
      <c r="G150" s="18">
        <f t="shared" si="1"/>
        <v>51.793944166810384</v>
      </c>
    </row>
    <row r="151" spans="1:7" x14ac:dyDescent="0.3">
      <c r="A151" s="7">
        <v>3</v>
      </c>
      <c r="B151" s="7">
        <f>G53</f>
        <v>5.4</v>
      </c>
      <c r="C151" s="7">
        <f>C150+G41*(G53-G25)</f>
        <v>119</v>
      </c>
      <c r="D151" s="18">
        <f>D150+G30*(G53-G25)*(1-G57)</f>
        <v>39.672909290937767</v>
      </c>
      <c r="E151" s="18">
        <f t="shared" si="0"/>
        <v>79.327090709062233</v>
      </c>
      <c r="F151" s="18">
        <f>G71*E151-2*G68*SQRT(G71)</f>
        <v>29.944704679576645</v>
      </c>
      <c r="G151" s="18">
        <f t="shared" si="1"/>
        <v>69.617613970514412</v>
      </c>
    </row>
    <row r="152" spans="1:7" x14ac:dyDescent="0.3">
      <c r="A152" s="7">
        <v>4</v>
      </c>
      <c r="B152" s="17">
        <f>G53+G54</f>
        <v>11.817946461232138</v>
      </c>
      <c r="C152" s="18">
        <f>C151+G41*G54</f>
        <v>247.35892922464274</v>
      </c>
      <c r="D152" s="18">
        <f>D151+G30*G54*(1-G57)</f>
        <v>84.015919257790245</v>
      </c>
      <c r="E152" s="18">
        <f t="shared" si="0"/>
        <v>163.34300996685249</v>
      </c>
      <c r="F152" s="18">
        <f>G71*E152-2*G68*SQRT(G71)</f>
        <v>67.309807957618716</v>
      </c>
      <c r="G152" s="18">
        <f t="shared" si="1"/>
        <v>151.32572721540896</v>
      </c>
    </row>
    <row r="153" spans="1:7" x14ac:dyDescent="0.3">
      <c r="A153" s="2" t="s">
        <v>85</v>
      </c>
    </row>
    <row r="154" spans="1:7" x14ac:dyDescent="0.3">
      <c r="A154" s="7" t="s">
        <v>79</v>
      </c>
      <c r="B154" s="7" t="s">
        <v>80</v>
      </c>
      <c r="C154" s="7" t="s">
        <v>81</v>
      </c>
      <c r="D154" s="7" t="s">
        <v>96</v>
      </c>
      <c r="E154" s="7" t="s">
        <v>97</v>
      </c>
      <c r="F154" s="7" t="s">
        <v>98</v>
      </c>
      <c r="G154" s="25" t="s">
        <v>141</v>
      </c>
    </row>
    <row r="155" spans="1:7" x14ac:dyDescent="0.3">
      <c r="A155" s="7">
        <v>3</v>
      </c>
      <c r="B155" s="7">
        <f>G53</f>
        <v>5.4</v>
      </c>
      <c r="C155" s="7">
        <v>0</v>
      </c>
      <c r="D155" s="7">
        <v>0</v>
      </c>
      <c r="E155" s="7">
        <f>C155-D155</f>
        <v>0</v>
      </c>
      <c r="F155" s="18">
        <f>2*G68*SQRT(G76)</f>
        <v>12.843466447237221</v>
      </c>
      <c r="G155" s="18">
        <f>F155+D155</f>
        <v>12.843466447237221</v>
      </c>
    </row>
    <row r="156" spans="1:7" x14ac:dyDescent="0.3">
      <c r="A156" s="7">
        <v>4</v>
      </c>
      <c r="B156" s="17">
        <f>G53+G54</f>
        <v>11.817946461232138</v>
      </c>
      <c r="C156" s="18">
        <f>G41*G54</f>
        <v>128.35892922464274</v>
      </c>
      <c r="D156" s="18">
        <f>G30*G54*(1+G57)</f>
        <v>84.015919257790259</v>
      </c>
      <c r="E156" s="18">
        <f>C156-D156</f>
        <v>44.343009966852478</v>
      </c>
      <c r="F156" s="18">
        <f>G76*E156+2*G68*SQRT(G76)</f>
        <v>127.13385424531252</v>
      </c>
      <c r="G156" s="18">
        <f>F156+D156</f>
        <v>211.14977350310278</v>
      </c>
    </row>
    <row r="157" spans="1:7" s="189" customFormat="1" x14ac:dyDescent="0.3">
      <c r="A157" s="188"/>
      <c r="B157" s="190"/>
      <c r="C157" s="187"/>
      <c r="D157" s="187"/>
      <c r="E157" s="187"/>
      <c r="F157" s="187"/>
      <c r="G157" s="187"/>
    </row>
    <row r="158" spans="1:7" x14ac:dyDescent="0.3">
      <c r="A158" s="7" t="s">
        <v>109</v>
      </c>
      <c r="B158" s="7" t="s">
        <v>110</v>
      </c>
      <c r="C158" s="7" t="s">
        <v>113</v>
      </c>
      <c r="D158" s="7" t="s">
        <v>114</v>
      </c>
      <c r="E158" s="7" t="s">
        <v>115</v>
      </c>
      <c r="F158" s="7" t="s">
        <v>116</v>
      </c>
      <c r="G158" s="7" t="s">
        <v>117</v>
      </c>
    </row>
    <row r="159" spans="1:7" x14ac:dyDescent="0.3">
      <c r="A159" s="7">
        <v>1</v>
      </c>
      <c r="B159" s="7" t="s">
        <v>111</v>
      </c>
      <c r="C159" s="17">
        <f>G147</f>
        <v>3.9783468735437344</v>
      </c>
      <c r="D159" s="7">
        <f>A148</f>
        <v>1</v>
      </c>
      <c r="E159" s="17">
        <f>D159/2-G23</f>
        <v>-0.5</v>
      </c>
      <c r="F159" s="17">
        <f>C159*D159</f>
        <v>3.9783468735437344</v>
      </c>
      <c r="G159" s="18">
        <f>E159*F159</f>
        <v>-1.9891734367718672</v>
      </c>
    </row>
    <row r="160" spans="1:7" x14ac:dyDescent="0.3">
      <c r="A160" s="7">
        <v>2</v>
      </c>
      <c r="B160" s="7" t="s">
        <v>112</v>
      </c>
      <c r="C160" s="17">
        <f>G148-G147</f>
        <v>5.5084802864451712</v>
      </c>
      <c r="D160" s="7">
        <v>1</v>
      </c>
      <c r="E160" s="17">
        <f>2/3*D160-G23</f>
        <v>-0.33333333333333337</v>
      </c>
      <c r="F160" s="17">
        <f>C160*D160/2</f>
        <v>2.7542401432225856</v>
      </c>
      <c r="G160" s="18">
        <f t="shared" ref="G160:G164" si="2">E160*F160</f>
        <v>-0.91808004774086194</v>
      </c>
    </row>
    <row r="161" spans="1:9" x14ac:dyDescent="0.3">
      <c r="A161" s="7">
        <v>3</v>
      </c>
      <c r="B161" s="7" t="s">
        <v>111</v>
      </c>
      <c r="C161" s="17">
        <f>G148</f>
        <v>9.4868271599889056</v>
      </c>
      <c r="D161" s="17">
        <f>B149-B148</f>
        <v>3</v>
      </c>
      <c r="E161" s="17">
        <f>D160+D161/2-G23</f>
        <v>1.5</v>
      </c>
      <c r="F161" s="17">
        <f>C161*D161</f>
        <v>28.460481479966717</v>
      </c>
      <c r="G161" s="18">
        <f t="shared" si="2"/>
        <v>42.690722219950075</v>
      </c>
    </row>
    <row r="162" spans="1:9" x14ac:dyDescent="0.3">
      <c r="A162" s="7">
        <v>4</v>
      </c>
      <c r="B162" s="7" t="s">
        <v>112</v>
      </c>
      <c r="C162" s="17">
        <f>G149-G148</f>
        <v>39.180800477408617</v>
      </c>
      <c r="D162" s="17">
        <f>B149-B148</f>
        <v>3</v>
      </c>
      <c r="E162" s="17">
        <f>D160+2/3*D162-G23</f>
        <v>2</v>
      </c>
      <c r="F162" s="17">
        <f>C162*D162/2</f>
        <v>58.771200716112929</v>
      </c>
      <c r="G162" s="18">
        <f t="shared" si="2"/>
        <v>117.54240143222586</v>
      </c>
    </row>
    <row r="163" spans="1:9" x14ac:dyDescent="0.3">
      <c r="A163" s="7">
        <v>5</v>
      </c>
      <c r="B163" s="7" t="s">
        <v>111</v>
      </c>
      <c r="C163" s="17">
        <f>G150</f>
        <v>51.793944166810384</v>
      </c>
      <c r="D163" s="17">
        <f>B152-B150</f>
        <v>7.8179464612321379</v>
      </c>
      <c r="E163" s="17">
        <f>G25+D163/2-G23</f>
        <v>6.9089732306160689</v>
      </c>
      <c r="F163" s="17">
        <f>C163*D163</f>
        <v>404.92228251217017</v>
      </c>
      <c r="G163" s="18">
        <f t="shared" si="2"/>
        <v>2797.5972103565409</v>
      </c>
    </row>
    <row r="164" spans="1:9" x14ac:dyDescent="0.3">
      <c r="A164" s="7">
        <v>6</v>
      </c>
      <c r="B164" s="7" t="s">
        <v>112</v>
      </c>
      <c r="C164" s="17">
        <f>G152-G150</f>
        <v>99.531783048598584</v>
      </c>
      <c r="D164" s="17">
        <f>B152-B150</f>
        <v>7.8179464612321379</v>
      </c>
      <c r="E164" s="17">
        <f>G25+2/3*D163-G23</f>
        <v>8.2119643074880919</v>
      </c>
      <c r="F164" s="17">
        <f>C164*D164/2</f>
        <v>389.06707553245809</v>
      </c>
      <c r="G164" s="32">
        <f t="shared" si="2"/>
        <v>3195.0049374913192</v>
      </c>
      <c r="I164" s="15"/>
    </row>
    <row r="165" spans="1:9" x14ac:dyDescent="0.3">
      <c r="A165" s="25">
        <v>7</v>
      </c>
      <c r="B165" s="25" t="s">
        <v>111</v>
      </c>
      <c r="C165" s="17">
        <f>-G155</f>
        <v>-12.843466447237221</v>
      </c>
      <c r="D165" s="17">
        <f>B156-B155</f>
        <v>6.4179464612321375</v>
      </c>
      <c r="E165" s="17">
        <f>B155+D165/2-G23</f>
        <v>7.6089732306160691</v>
      </c>
      <c r="F165" s="17">
        <f>C165*D165</f>
        <v>-82.428680034999815</v>
      </c>
      <c r="G165" s="32">
        <f t="shared" ref="G165:G166" si="3">E165*F165</f>
        <v>-627.19761982133082</v>
      </c>
    </row>
    <row r="166" spans="1:9" ht="15.75" thickBot="1" x14ac:dyDescent="0.35">
      <c r="A166" s="25">
        <v>8</v>
      </c>
      <c r="B166" s="25" t="s">
        <v>112</v>
      </c>
      <c r="C166" s="17">
        <f>-(G156-G155)</f>
        <v>-198.30630705586555</v>
      </c>
      <c r="D166" s="17">
        <f>D165</f>
        <v>6.4179464612321375</v>
      </c>
      <c r="E166" s="17">
        <f>B155+2/3*D165-G23</f>
        <v>8.6786309741547587</v>
      </c>
      <c r="F166" s="17">
        <f t="shared" ref="F166" si="4">C166*D166/2</f>
        <v>-636.35963080460294</v>
      </c>
      <c r="G166" s="19">
        <f t="shared" si="3"/>
        <v>-5522.730402602514</v>
      </c>
    </row>
    <row r="167" spans="1:9" ht="15.75" thickTop="1" x14ac:dyDescent="0.3">
      <c r="A167" s="7"/>
      <c r="B167" s="7"/>
      <c r="C167" s="7"/>
      <c r="F167" s="2" t="s">
        <v>118</v>
      </c>
      <c r="G167" s="18">
        <f>SUM(G159:G166)</f>
        <v>-4.4083208194933832E-6</v>
      </c>
      <c r="H167" s="2" t="s">
        <v>119</v>
      </c>
    </row>
    <row r="168" spans="1:9" x14ac:dyDescent="0.3">
      <c r="A168" s="7"/>
      <c r="B168" s="7"/>
      <c r="C168" s="7"/>
      <c r="E168" s="2" t="s">
        <v>121</v>
      </c>
      <c r="F168" s="17">
        <f>SUM(F159:F166)</f>
        <v>169.1653164178714</v>
      </c>
      <c r="G168" s="2" t="s">
        <v>120</v>
      </c>
    </row>
    <row r="169" spans="1:9" x14ac:dyDescent="0.3">
      <c r="A169" s="7"/>
      <c r="B169" s="7"/>
      <c r="C169" s="7"/>
      <c r="D169" s="13"/>
      <c r="E169" s="4" t="s">
        <v>122</v>
      </c>
      <c r="F169" s="17">
        <f>F168/COS(I24)</f>
        <v>171.77496409877915</v>
      </c>
      <c r="G169" s="2" t="s">
        <v>120</v>
      </c>
    </row>
    <row r="170" spans="1:9" x14ac:dyDescent="0.3">
      <c r="A170" s="28"/>
      <c r="B170" s="27"/>
      <c r="C170" s="27"/>
      <c r="D170" s="13"/>
      <c r="E170" s="4" t="s">
        <v>151</v>
      </c>
      <c r="F170" s="17">
        <f>MAX(appunti!D96:D159)</f>
        <v>98.446594723218325</v>
      </c>
      <c r="G170" s="2" t="s">
        <v>120</v>
      </c>
    </row>
    <row r="171" spans="1:9" x14ac:dyDescent="0.3">
      <c r="A171" s="27"/>
      <c r="B171" s="27"/>
      <c r="C171" s="17"/>
      <c r="D171" s="13"/>
      <c r="E171" s="4" t="s">
        <v>152</v>
      </c>
      <c r="F171" s="17">
        <f>MIN(appunti!D96:D159)</f>
        <v>-162.43272940110506</v>
      </c>
      <c r="G171" s="2" t="s">
        <v>120</v>
      </c>
    </row>
    <row r="172" spans="1:9" x14ac:dyDescent="0.3">
      <c r="A172" s="27"/>
      <c r="B172" s="27"/>
      <c r="C172" s="27"/>
      <c r="D172" s="13"/>
      <c r="E172" s="4" t="s">
        <v>153</v>
      </c>
      <c r="F172" s="17">
        <f>MAX(appunti!E96:E159)</f>
        <v>2.9072534845127289</v>
      </c>
      <c r="G172" s="2" t="s">
        <v>119</v>
      </c>
    </row>
    <row r="173" spans="1:9" x14ac:dyDescent="0.3">
      <c r="A173" s="27"/>
      <c r="B173" s="27"/>
      <c r="C173" s="27"/>
      <c r="D173" s="13"/>
      <c r="E173" s="4" t="s">
        <v>154</v>
      </c>
      <c r="F173" s="17">
        <f>MIN(appunti!E96:E159)</f>
        <v>-432.21204512619039</v>
      </c>
      <c r="G173" s="2" t="s">
        <v>119</v>
      </c>
    </row>
    <row r="174" spans="1:9" s="189" customFormat="1" x14ac:dyDescent="0.3">
      <c r="A174" s="188"/>
      <c r="B174" s="188"/>
      <c r="C174" s="188"/>
      <c r="D174" s="13"/>
      <c r="E174" s="4"/>
      <c r="F174" s="190"/>
    </row>
    <row r="175" spans="1:9" s="189" customFormat="1" x14ac:dyDescent="0.3">
      <c r="A175" s="188"/>
      <c r="B175" s="188"/>
      <c r="C175" s="188"/>
      <c r="D175" s="13"/>
      <c r="E175" s="4"/>
      <c r="F175" s="190"/>
    </row>
    <row r="176" spans="1:9" s="189" customFormat="1" x14ac:dyDescent="0.3">
      <c r="A176" s="188"/>
      <c r="B176" s="188"/>
      <c r="C176" s="188"/>
      <c r="D176" s="13"/>
      <c r="E176" s="4"/>
      <c r="F176" s="190"/>
    </row>
    <row r="177" spans="1:6" s="189" customFormat="1" x14ac:dyDescent="0.3">
      <c r="A177" s="188"/>
      <c r="B177" s="188"/>
      <c r="C177" s="188"/>
      <c r="D177" s="13"/>
      <c r="E177" s="4"/>
      <c r="F177" s="190"/>
    </row>
    <row r="178" spans="1:6" s="189" customFormat="1" x14ac:dyDescent="0.3">
      <c r="A178" s="188"/>
      <c r="B178" s="188"/>
      <c r="C178" s="188"/>
      <c r="D178" s="13"/>
      <c r="E178" s="4"/>
      <c r="F178" s="190"/>
    </row>
    <row r="179" spans="1:6" s="189" customFormat="1" x14ac:dyDescent="0.3">
      <c r="A179" s="188"/>
      <c r="B179" s="188"/>
      <c r="C179" s="188"/>
      <c r="D179" s="13"/>
      <c r="E179" s="4"/>
      <c r="F179" s="190"/>
    </row>
    <row r="180" spans="1:6" s="189" customFormat="1" x14ac:dyDescent="0.3">
      <c r="A180" s="188"/>
      <c r="B180" s="188"/>
      <c r="C180" s="188"/>
      <c r="D180" s="13"/>
      <c r="E180" s="4"/>
      <c r="F180" s="190"/>
    </row>
    <row r="181" spans="1:6" s="189" customFormat="1" x14ac:dyDescent="0.3">
      <c r="A181" s="188"/>
      <c r="B181" s="188"/>
      <c r="C181" s="188"/>
      <c r="D181" s="13"/>
      <c r="E181" s="4"/>
      <c r="F181" s="190"/>
    </row>
    <row r="182" spans="1:6" s="189" customFormat="1" x14ac:dyDescent="0.3">
      <c r="A182" s="188"/>
      <c r="B182" s="188"/>
      <c r="C182" s="188"/>
      <c r="D182" s="13"/>
      <c r="E182" s="4"/>
      <c r="F182" s="190"/>
    </row>
    <row r="183" spans="1:6" s="189" customFormat="1" x14ac:dyDescent="0.3">
      <c r="A183" s="188"/>
      <c r="B183" s="188"/>
      <c r="C183" s="188"/>
      <c r="D183" s="13"/>
      <c r="E183" s="4"/>
      <c r="F183" s="190"/>
    </row>
    <row r="184" spans="1:6" s="189" customFormat="1" x14ac:dyDescent="0.3">
      <c r="A184" s="188"/>
      <c r="B184" s="188"/>
      <c r="C184" s="188"/>
      <c r="D184" s="13"/>
      <c r="E184" s="4"/>
      <c r="F184" s="190"/>
    </row>
    <row r="185" spans="1:6" s="189" customFormat="1" x14ac:dyDescent="0.3">
      <c r="A185" s="188"/>
      <c r="B185" s="188"/>
      <c r="C185" s="188"/>
      <c r="D185" s="13"/>
      <c r="E185" s="4"/>
      <c r="F185" s="190"/>
    </row>
    <row r="186" spans="1:6" s="189" customFormat="1" x14ac:dyDescent="0.3">
      <c r="A186" s="188"/>
      <c r="B186" s="188"/>
      <c r="C186" s="188"/>
      <c r="D186" s="13"/>
      <c r="E186" s="4"/>
      <c r="F186" s="190"/>
    </row>
    <row r="187" spans="1:6" s="189" customFormat="1" x14ac:dyDescent="0.3">
      <c r="A187" s="188"/>
      <c r="B187" s="188"/>
      <c r="C187" s="188"/>
      <c r="D187" s="13"/>
      <c r="E187" s="4"/>
      <c r="F187" s="190"/>
    </row>
    <row r="188" spans="1:6" s="189" customFormat="1" x14ac:dyDescent="0.3">
      <c r="A188" s="188"/>
      <c r="B188" s="188"/>
      <c r="C188" s="188"/>
      <c r="D188" s="13"/>
      <c r="E188" s="4"/>
      <c r="F188" s="190"/>
    </row>
    <row r="189" spans="1:6" s="189" customFormat="1" x14ac:dyDescent="0.3">
      <c r="A189" s="188"/>
      <c r="B189" s="188"/>
      <c r="C189" s="188"/>
      <c r="D189" s="13"/>
      <c r="E189" s="4"/>
      <c r="F189" s="190"/>
    </row>
    <row r="190" spans="1:6" s="189" customFormat="1" x14ac:dyDescent="0.3">
      <c r="A190" s="188"/>
      <c r="B190" s="188"/>
      <c r="C190" s="188"/>
      <c r="D190" s="13"/>
      <c r="E190" s="4"/>
      <c r="F190" s="190"/>
    </row>
    <row r="191" spans="1:6" s="189" customFormat="1" x14ac:dyDescent="0.3">
      <c r="A191" s="188"/>
      <c r="B191" s="188"/>
      <c r="C191" s="188"/>
      <c r="D191" s="13"/>
      <c r="E191" s="4"/>
      <c r="F191" s="190"/>
    </row>
    <row r="192" spans="1:6" s="189" customFormat="1" x14ac:dyDescent="0.3">
      <c r="A192" s="188"/>
      <c r="B192" s="188"/>
      <c r="C192" s="188"/>
      <c r="D192" s="13"/>
      <c r="E192" s="4"/>
      <c r="F192" s="190"/>
    </row>
    <row r="193" spans="1:9" s="189" customFormat="1" x14ac:dyDescent="0.3">
      <c r="A193" s="188"/>
      <c r="B193" s="188"/>
      <c r="C193" s="188"/>
      <c r="D193" s="13"/>
      <c r="E193" s="4"/>
      <c r="F193" s="190"/>
    </row>
    <row r="194" spans="1:9" s="189" customFormat="1" x14ac:dyDescent="0.3">
      <c r="A194" s="188"/>
      <c r="B194" s="188"/>
      <c r="C194" s="188"/>
      <c r="D194" s="13"/>
      <c r="E194" s="4"/>
      <c r="F194" s="190"/>
    </row>
    <row r="195" spans="1:9" x14ac:dyDescent="0.3">
      <c r="A195" s="22" t="s">
        <v>124</v>
      </c>
      <c r="B195" s="7"/>
      <c r="C195" s="23"/>
    </row>
    <row r="196" spans="1:9" x14ac:dyDescent="0.3">
      <c r="A196" s="1" t="s">
        <v>123</v>
      </c>
      <c r="D196" s="2" t="s">
        <v>125</v>
      </c>
      <c r="G196" s="2" t="str">
        <f>G49</f>
        <v>§ 6.5.3.1.2</v>
      </c>
    </row>
    <row r="197" spans="1:9" x14ac:dyDescent="0.3">
      <c r="A197" s="2" t="s">
        <v>1285</v>
      </c>
      <c r="H197" s="2" t="s">
        <v>51</v>
      </c>
      <c r="I197" s="2">
        <v>1</v>
      </c>
    </row>
    <row r="198" spans="1:9" x14ac:dyDescent="0.3">
      <c r="A198" s="9" t="s">
        <v>52</v>
      </c>
      <c r="I198" s="21"/>
    </row>
    <row r="199" spans="1:9" x14ac:dyDescent="0.3">
      <c r="A199" s="2" t="s">
        <v>25</v>
      </c>
      <c r="F199" s="2" t="s">
        <v>26</v>
      </c>
      <c r="G199" s="2">
        <f>G52</f>
        <v>4</v>
      </c>
      <c r="H199" s="2" t="s">
        <v>6</v>
      </c>
      <c r="I199" s="21"/>
    </row>
    <row r="200" spans="1:9" x14ac:dyDescent="0.3">
      <c r="A200" s="2" t="s">
        <v>4</v>
      </c>
      <c r="F200" s="4" t="s">
        <v>28</v>
      </c>
      <c r="G200" s="2">
        <f>G22+MIN(0.5,0.1*G199)</f>
        <v>5.4</v>
      </c>
      <c r="H200" s="2" t="s">
        <v>6</v>
      </c>
      <c r="I200" s="21" t="s">
        <v>30</v>
      </c>
    </row>
    <row r="201" spans="1:9" x14ac:dyDescent="0.3">
      <c r="A201" s="2" t="s">
        <v>100</v>
      </c>
      <c r="F201" s="4" t="s">
        <v>101</v>
      </c>
      <c r="G201" s="15">
        <f>G26-MIN(0.5,0.1*G199)</f>
        <v>6.4179464612321375</v>
      </c>
      <c r="H201" s="2" t="s">
        <v>6</v>
      </c>
      <c r="I201" s="21"/>
    </row>
    <row r="202" spans="1:9" x14ac:dyDescent="0.3">
      <c r="A202" s="2" t="s">
        <v>45</v>
      </c>
      <c r="F202" s="10" t="s">
        <v>103</v>
      </c>
      <c r="G202" s="15">
        <f>2*G201+(G200-G25)</f>
        <v>14.235892922464275</v>
      </c>
      <c r="H202" s="2" t="s">
        <v>6</v>
      </c>
      <c r="I202" s="21"/>
    </row>
    <row r="203" spans="1:9" x14ac:dyDescent="0.3">
      <c r="A203" s="2" t="s">
        <v>87</v>
      </c>
      <c r="F203" s="3"/>
      <c r="I203" s="21"/>
    </row>
    <row r="204" spans="1:9" x14ac:dyDescent="0.3">
      <c r="A204" s="2" t="s">
        <v>88</v>
      </c>
      <c r="F204" s="4" t="s">
        <v>104</v>
      </c>
      <c r="G204" s="14">
        <f>G32/G202</f>
        <v>0.3090779077901597</v>
      </c>
      <c r="I204" s="21"/>
    </row>
    <row r="205" spans="1:9" s="189" customFormat="1" x14ac:dyDescent="0.3">
      <c r="F205" s="4"/>
      <c r="G205" s="14"/>
      <c r="I205" s="21"/>
    </row>
    <row r="206" spans="1:9" x14ac:dyDescent="0.3">
      <c r="A206" s="1" t="s">
        <v>10</v>
      </c>
      <c r="I206" s="21"/>
    </row>
    <row r="207" spans="1:9" x14ac:dyDescent="0.3">
      <c r="A207" s="2" t="s">
        <v>17</v>
      </c>
      <c r="F207" s="10" t="s">
        <v>53</v>
      </c>
      <c r="G207" s="5">
        <f>ATAN(TAN(I38)/I197)*180/PI()</f>
        <v>35</v>
      </c>
      <c r="H207" s="2" t="s">
        <v>54</v>
      </c>
      <c r="I207" s="24">
        <f>G207*PI()/180</f>
        <v>0.6108652381980153</v>
      </c>
    </row>
    <row r="208" spans="1:9" x14ac:dyDescent="0.3">
      <c r="A208" s="2" t="s">
        <v>35</v>
      </c>
      <c r="F208" s="10" t="s">
        <v>55</v>
      </c>
      <c r="G208" s="12">
        <f>2/3*G207</f>
        <v>23.333333333333332</v>
      </c>
      <c r="H208" s="2" t="s">
        <v>54</v>
      </c>
      <c r="I208" s="24">
        <f>G208*PI()/180</f>
        <v>0.40724349213201022</v>
      </c>
    </row>
    <row r="209" spans="1:9" x14ac:dyDescent="0.3">
      <c r="F209" s="10"/>
      <c r="G209" s="12"/>
      <c r="I209" s="14"/>
    </row>
    <row r="210" spans="1:9" x14ac:dyDescent="0.3">
      <c r="F210" s="10"/>
      <c r="G210" s="12"/>
      <c r="I210" s="14"/>
    </row>
    <row r="211" spans="1:9" x14ac:dyDescent="0.3">
      <c r="F211" s="10"/>
      <c r="G211" s="12"/>
      <c r="I211" s="14"/>
    </row>
    <row r="212" spans="1:9" x14ac:dyDescent="0.3">
      <c r="F212" s="10"/>
      <c r="G212" s="12"/>
      <c r="I212" s="14"/>
    </row>
    <row r="213" spans="1:9" x14ac:dyDescent="0.3">
      <c r="A213" s="2" t="s">
        <v>64</v>
      </c>
      <c r="F213" s="6" t="s">
        <v>65</v>
      </c>
      <c r="G213" s="11">
        <f>COS(I207)^2/(COS(I208)*(1+SQRT(SIN(I208+I207)*SIN(I207)/COS(I208)))^2)</f>
        <v>0.24440948935070059</v>
      </c>
      <c r="I213" s="14"/>
    </row>
    <row r="214" spans="1:9" x14ac:dyDescent="0.3">
      <c r="A214" s="1" t="s">
        <v>18</v>
      </c>
      <c r="I214" s="14"/>
    </row>
    <row r="215" spans="1:9" x14ac:dyDescent="0.3">
      <c r="A215" s="2" t="s">
        <v>17</v>
      </c>
      <c r="F215" s="10" t="s">
        <v>56</v>
      </c>
      <c r="G215" s="5">
        <f>ATAN(TAN(I42)/I197)*180/PI()</f>
        <v>24</v>
      </c>
      <c r="H215" s="2" t="s">
        <v>54</v>
      </c>
      <c r="I215" s="14">
        <f>G215*PI()/180</f>
        <v>0.41887902047863906</v>
      </c>
    </row>
    <row r="216" spans="1:9" x14ac:dyDescent="0.3">
      <c r="A216" s="2" t="s">
        <v>20</v>
      </c>
      <c r="F216" s="4" t="s">
        <v>61</v>
      </c>
      <c r="G216" s="2">
        <f>G43/I197</f>
        <v>5</v>
      </c>
      <c r="H216" s="2" t="s">
        <v>21</v>
      </c>
      <c r="I216" s="14"/>
    </row>
    <row r="217" spans="1:9" x14ac:dyDescent="0.3">
      <c r="A217" s="2" t="s">
        <v>36</v>
      </c>
      <c r="F217" s="10" t="s">
        <v>62</v>
      </c>
      <c r="G217" s="5">
        <f>2/3*G215</f>
        <v>16</v>
      </c>
      <c r="H217" s="2" t="s">
        <v>54</v>
      </c>
      <c r="I217" s="14">
        <f>G217*PI()/180</f>
        <v>0.27925268031909273</v>
      </c>
    </row>
    <row r="218" spans="1:9" x14ac:dyDescent="0.3">
      <c r="A218" s="2" t="s">
        <v>37</v>
      </c>
      <c r="F218" s="10" t="s">
        <v>63</v>
      </c>
      <c r="G218" s="5">
        <f>1/2*G215</f>
        <v>12</v>
      </c>
      <c r="H218" s="2" t="s">
        <v>54</v>
      </c>
      <c r="I218" s="14">
        <f>G218*PI()/180</f>
        <v>0.20943951023931953</v>
      </c>
    </row>
    <row r="219" spans="1:9" x14ac:dyDescent="0.3">
      <c r="A219" s="2" t="s">
        <v>64</v>
      </c>
      <c r="F219" s="6" t="s">
        <v>66</v>
      </c>
      <c r="G219" s="14">
        <f>COS(I215)^2/(COS(I217)*(1+SQRT(SIN(I217+I215)*SIN(I215)/COS(I217)))^2)</f>
        <v>0.37502853108379125</v>
      </c>
    </row>
    <row r="220" spans="1:9" x14ac:dyDescent="0.3">
      <c r="G220" s="14"/>
    </row>
    <row r="221" spans="1:9" x14ac:dyDescent="0.3">
      <c r="G221" s="14"/>
    </row>
    <row r="222" spans="1:9" x14ac:dyDescent="0.3">
      <c r="G222" s="14"/>
    </row>
    <row r="223" spans="1:9" x14ac:dyDescent="0.3">
      <c r="G223" s="14"/>
    </row>
    <row r="224" spans="1:9" x14ac:dyDescent="0.3">
      <c r="A224" s="2" t="s">
        <v>67</v>
      </c>
      <c r="F224" s="6" t="s">
        <v>131</v>
      </c>
      <c r="G224" s="14">
        <f>COS(I215)^2/(COS(I217)*(1-SQRT(SIN(I217+I215)*SIN(I215)/COS(I217)))^2)</f>
        <v>3.7921724880275125</v>
      </c>
    </row>
    <row r="225" spans="1:9" x14ac:dyDescent="0.3">
      <c r="A225" s="16" t="s">
        <v>1175</v>
      </c>
      <c r="B225" s="16"/>
      <c r="C225" s="16"/>
      <c r="D225" s="16"/>
      <c r="E225" s="16"/>
      <c r="F225" s="26" t="s">
        <v>133</v>
      </c>
      <c r="G225" s="15">
        <v>1.454715786691408</v>
      </c>
    </row>
    <row r="226" spans="1:9" x14ac:dyDescent="0.3">
      <c r="A226" s="2" t="s">
        <v>132</v>
      </c>
      <c r="F226" s="6" t="s">
        <v>106</v>
      </c>
      <c r="G226" s="14">
        <f>G224/G225</f>
        <v>2.6068133189455476</v>
      </c>
    </row>
    <row r="227" spans="1:9" x14ac:dyDescent="0.3">
      <c r="F227" s="6"/>
      <c r="G227" s="14"/>
    </row>
    <row r="228" spans="1:9" x14ac:dyDescent="0.3">
      <c r="A228" s="1" t="s">
        <v>77</v>
      </c>
      <c r="F228" s="6"/>
      <c r="G228" s="11"/>
    </row>
    <row r="229" spans="1:9" x14ac:dyDescent="0.3">
      <c r="A229" s="2" t="s">
        <v>126</v>
      </c>
      <c r="F229" s="2" t="s">
        <v>70</v>
      </c>
      <c r="G229" s="2">
        <v>1.5</v>
      </c>
    </row>
    <row r="230" spans="1:9" x14ac:dyDescent="0.3">
      <c r="A230" s="2" t="s">
        <v>71</v>
      </c>
      <c r="F230" s="28" t="s">
        <v>72</v>
      </c>
      <c r="G230" s="2">
        <f>G229*G47</f>
        <v>15</v>
      </c>
      <c r="H230" s="2" t="s">
        <v>21</v>
      </c>
    </row>
    <row r="231" spans="1:9" s="189" customFormat="1" x14ac:dyDescent="0.3">
      <c r="F231" s="28"/>
    </row>
    <row r="232" spans="1:9" s="189" customFormat="1" x14ac:dyDescent="0.3">
      <c r="A232" s="8" t="s">
        <v>82</v>
      </c>
    </row>
    <row r="233" spans="1:9" s="189" customFormat="1" x14ac:dyDescent="0.3">
      <c r="A233" s="189" t="s">
        <v>84</v>
      </c>
    </row>
    <row r="234" spans="1:9" s="189" customFormat="1" x14ac:dyDescent="0.3">
      <c r="A234" s="188" t="s">
        <v>79</v>
      </c>
    </row>
    <row r="235" spans="1:9" s="189" customFormat="1" x14ac:dyDescent="0.3">
      <c r="A235" s="188">
        <v>0</v>
      </c>
      <c r="G235" s="13"/>
      <c r="H235" s="189">
        <f>G230</f>
        <v>15</v>
      </c>
      <c r="I235" s="189" t="s">
        <v>21</v>
      </c>
    </row>
    <row r="236" spans="1:9" s="189" customFormat="1" x14ac:dyDescent="0.3">
      <c r="A236" s="188">
        <v>1</v>
      </c>
      <c r="G236" s="13"/>
      <c r="H236" s="189">
        <f>H235+G36*G28</f>
        <v>33</v>
      </c>
      <c r="I236" s="189" t="s">
        <v>21</v>
      </c>
    </row>
    <row r="237" spans="1:9" s="189" customFormat="1" x14ac:dyDescent="0.3">
      <c r="A237" s="188">
        <v>2</v>
      </c>
      <c r="G237" s="13"/>
      <c r="H237" s="189">
        <f>H236+G37*(G25-G28)</f>
        <v>93</v>
      </c>
      <c r="I237" s="189" t="s">
        <v>21</v>
      </c>
    </row>
    <row r="238" spans="1:9" s="189" customFormat="1" x14ac:dyDescent="0.3">
      <c r="A238" s="188">
        <v>3</v>
      </c>
      <c r="G238" s="13"/>
      <c r="H238" s="189">
        <f>H237+G41*(G53-G25)</f>
        <v>121</v>
      </c>
      <c r="I238" s="189" t="s">
        <v>21</v>
      </c>
    </row>
    <row r="239" spans="1:9" s="189" customFormat="1" x14ac:dyDescent="0.3">
      <c r="A239" s="188">
        <v>4</v>
      </c>
      <c r="G239" s="13"/>
      <c r="H239" s="5">
        <f>H238+G41*G54</f>
        <v>249.35892922464274</v>
      </c>
      <c r="I239" s="189" t="s">
        <v>21</v>
      </c>
    </row>
    <row r="240" spans="1:9" s="189" customFormat="1" x14ac:dyDescent="0.3">
      <c r="A240" s="189" t="s">
        <v>85</v>
      </c>
    </row>
    <row r="241" spans="1:9" s="189" customFormat="1" x14ac:dyDescent="0.3">
      <c r="A241" s="188" t="s">
        <v>79</v>
      </c>
    </row>
    <row r="242" spans="1:9" s="189" customFormat="1" x14ac:dyDescent="0.3">
      <c r="A242" s="188">
        <v>3</v>
      </c>
      <c r="G242" s="13"/>
      <c r="H242" s="189">
        <v>0</v>
      </c>
      <c r="I242" s="189" t="s">
        <v>21</v>
      </c>
    </row>
    <row r="243" spans="1:9" s="189" customFormat="1" x14ac:dyDescent="0.3">
      <c r="A243" s="188">
        <v>4</v>
      </c>
      <c r="G243" s="13"/>
      <c r="H243" s="5">
        <f>G41*G54</f>
        <v>128.35892922464274</v>
      </c>
      <c r="I243" s="189" t="s">
        <v>21</v>
      </c>
    </row>
    <row r="244" spans="1:9" s="189" customFormat="1" x14ac:dyDescent="0.3">
      <c r="A244" s="188"/>
    </row>
    <row r="245" spans="1:9" s="189" customFormat="1" x14ac:dyDescent="0.3">
      <c r="A245" s="8" t="s">
        <v>86</v>
      </c>
      <c r="E245" s="4" t="s">
        <v>90</v>
      </c>
      <c r="F245" s="189" t="s">
        <v>91</v>
      </c>
      <c r="G245" s="189">
        <v>1</v>
      </c>
      <c r="H245" s="189" t="s">
        <v>93</v>
      </c>
    </row>
    <row r="246" spans="1:9" s="189" customFormat="1" x14ac:dyDescent="0.3">
      <c r="A246" s="189" t="s">
        <v>84</v>
      </c>
    </row>
    <row r="247" spans="1:9" s="189" customFormat="1" x14ac:dyDescent="0.3">
      <c r="A247" s="188" t="s">
        <v>79</v>
      </c>
    </row>
    <row r="248" spans="1:9" s="189" customFormat="1" x14ac:dyDescent="0.3">
      <c r="A248" s="188">
        <v>1</v>
      </c>
      <c r="G248" s="13"/>
      <c r="H248" s="5">
        <f>H99</f>
        <v>0</v>
      </c>
      <c r="I248" s="189" t="s">
        <v>21</v>
      </c>
    </row>
    <row r="249" spans="1:9" s="189" customFormat="1" x14ac:dyDescent="0.3">
      <c r="A249" s="188">
        <v>2</v>
      </c>
      <c r="G249" s="13"/>
      <c r="H249" s="5">
        <f t="shared" ref="H249:H251" si="5">H100</f>
        <v>30</v>
      </c>
      <c r="I249" s="189" t="s">
        <v>21</v>
      </c>
    </row>
    <row r="250" spans="1:9" s="189" customFormat="1" x14ac:dyDescent="0.3">
      <c r="A250" s="188">
        <v>3</v>
      </c>
      <c r="H250" s="5">
        <f t="shared" si="5"/>
        <v>39.672909290937767</v>
      </c>
      <c r="I250" s="189" t="s">
        <v>21</v>
      </c>
    </row>
    <row r="251" spans="1:9" s="189" customFormat="1" x14ac:dyDescent="0.3">
      <c r="A251" s="188">
        <v>4</v>
      </c>
      <c r="G251" s="13"/>
      <c r="H251" s="5">
        <f t="shared" si="5"/>
        <v>84.015919257790245</v>
      </c>
      <c r="I251" s="189" t="s">
        <v>21</v>
      </c>
    </row>
    <row r="252" spans="1:9" s="189" customFormat="1" x14ac:dyDescent="0.3">
      <c r="A252" s="189" t="s">
        <v>85</v>
      </c>
    </row>
    <row r="253" spans="1:9" s="189" customFormat="1" x14ac:dyDescent="0.3">
      <c r="A253" s="188" t="s">
        <v>79</v>
      </c>
    </row>
    <row r="254" spans="1:9" s="189" customFormat="1" x14ac:dyDescent="0.3">
      <c r="A254" s="188">
        <v>3</v>
      </c>
      <c r="H254" s="5">
        <f t="shared" ref="H254:H255" si="6">H105</f>
        <v>0</v>
      </c>
      <c r="I254" s="189" t="s">
        <v>21</v>
      </c>
    </row>
    <row r="255" spans="1:9" s="189" customFormat="1" x14ac:dyDescent="0.3">
      <c r="A255" s="188">
        <v>4</v>
      </c>
      <c r="H255" s="5">
        <f t="shared" si="6"/>
        <v>84.015919257790259</v>
      </c>
      <c r="I255" s="189" t="s">
        <v>21</v>
      </c>
    </row>
    <row r="256" spans="1:9" s="189" customFormat="1" x14ac:dyDescent="0.3">
      <c r="A256" s="8" t="s">
        <v>89</v>
      </c>
    </row>
    <row r="257" spans="1:9" s="189" customFormat="1" x14ac:dyDescent="0.3">
      <c r="A257" s="189" t="s">
        <v>84</v>
      </c>
    </row>
    <row r="258" spans="1:9" s="189" customFormat="1" x14ac:dyDescent="0.3">
      <c r="A258" s="188" t="s">
        <v>79</v>
      </c>
    </row>
    <row r="259" spans="1:9" s="189" customFormat="1" x14ac:dyDescent="0.3">
      <c r="A259" s="188">
        <v>0</v>
      </c>
      <c r="H259" s="5">
        <f>H235</f>
        <v>15</v>
      </c>
      <c r="I259" s="189" t="s">
        <v>21</v>
      </c>
    </row>
    <row r="260" spans="1:9" s="189" customFormat="1" x14ac:dyDescent="0.3">
      <c r="A260" s="188">
        <v>1</v>
      </c>
      <c r="H260" s="5">
        <f>H236</f>
        <v>33</v>
      </c>
      <c r="I260" s="189" t="s">
        <v>21</v>
      </c>
    </row>
    <row r="261" spans="1:9" s="189" customFormat="1" x14ac:dyDescent="0.3">
      <c r="A261" s="188">
        <v>2</v>
      </c>
      <c r="H261" s="5">
        <f>H237-H249</f>
        <v>63</v>
      </c>
      <c r="I261" s="189" t="s">
        <v>21</v>
      </c>
    </row>
    <row r="262" spans="1:9" s="189" customFormat="1" x14ac:dyDescent="0.3">
      <c r="A262" s="188">
        <v>3</v>
      </c>
      <c r="H262" s="5">
        <f>H238-H250</f>
        <v>81.327090709062233</v>
      </c>
      <c r="I262" s="189" t="s">
        <v>21</v>
      </c>
    </row>
    <row r="263" spans="1:9" s="189" customFormat="1" x14ac:dyDescent="0.3">
      <c r="A263" s="188">
        <v>4</v>
      </c>
      <c r="H263" s="5">
        <f>H239-H251</f>
        <v>165.34300996685249</v>
      </c>
      <c r="I263" s="189" t="s">
        <v>21</v>
      </c>
    </row>
    <row r="264" spans="1:9" s="189" customFormat="1" x14ac:dyDescent="0.3">
      <c r="A264" s="189" t="s">
        <v>85</v>
      </c>
    </row>
    <row r="265" spans="1:9" s="189" customFormat="1" x14ac:dyDescent="0.3">
      <c r="A265" s="188" t="s">
        <v>79</v>
      </c>
    </row>
    <row r="266" spans="1:9" s="189" customFormat="1" x14ac:dyDescent="0.3">
      <c r="A266" s="188">
        <v>3</v>
      </c>
      <c r="H266" s="189">
        <v>0</v>
      </c>
      <c r="I266" s="189" t="s">
        <v>21</v>
      </c>
    </row>
    <row r="267" spans="1:9" x14ac:dyDescent="0.3">
      <c r="A267" s="188">
        <v>4</v>
      </c>
      <c r="B267" s="189"/>
      <c r="C267" s="189"/>
      <c r="D267" s="189"/>
      <c r="E267" s="189"/>
      <c r="F267" s="189"/>
      <c r="G267" s="189"/>
      <c r="H267" s="5">
        <f>H243-H255</f>
        <v>44.343009966852478</v>
      </c>
      <c r="I267" s="189" t="s">
        <v>21</v>
      </c>
    </row>
    <row r="268" spans="1:9" x14ac:dyDescent="0.3">
      <c r="A268" s="2" t="s">
        <v>128</v>
      </c>
    </row>
    <row r="269" spans="1:9" x14ac:dyDescent="0.3">
      <c r="A269" s="2" t="s">
        <v>129</v>
      </c>
      <c r="D269" s="2" t="s">
        <v>91</v>
      </c>
      <c r="E269" s="2">
        <v>1.3</v>
      </c>
      <c r="F269" s="7" t="s">
        <v>93</v>
      </c>
    </row>
    <row r="270" spans="1:9" x14ac:dyDescent="0.3">
      <c r="A270" s="2" t="s">
        <v>130</v>
      </c>
      <c r="D270" s="2" t="s">
        <v>91</v>
      </c>
      <c r="E270" s="2">
        <v>1</v>
      </c>
      <c r="F270" s="7" t="s">
        <v>93</v>
      </c>
    </row>
    <row r="271" spans="1:9" x14ac:dyDescent="0.3">
      <c r="A271" s="2" t="s">
        <v>84</v>
      </c>
    </row>
    <row r="272" spans="1:9" x14ac:dyDescent="0.3">
      <c r="A272" s="7" t="s">
        <v>79</v>
      </c>
    </row>
    <row r="273" spans="1:9" x14ac:dyDescent="0.3">
      <c r="A273" s="7">
        <v>0</v>
      </c>
      <c r="H273" s="5">
        <f>E269*G213*H259</f>
        <v>4.765985042338662</v>
      </c>
      <c r="I273" s="189" t="s">
        <v>21</v>
      </c>
    </row>
    <row r="274" spans="1:9" x14ac:dyDescent="0.3">
      <c r="A274" s="7">
        <v>1</v>
      </c>
      <c r="H274" s="5">
        <f>E269*G213*H260</f>
        <v>10.485167093145057</v>
      </c>
      <c r="I274" s="189" t="s">
        <v>21</v>
      </c>
    </row>
    <row r="275" spans="1:9" x14ac:dyDescent="0.3">
      <c r="A275" s="7" t="s">
        <v>94</v>
      </c>
      <c r="H275" s="5">
        <f>E269*G213*H261</f>
        <v>20.017137177822381</v>
      </c>
      <c r="I275" s="189" t="s">
        <v>21</v>
      </c>
    </row>
    <row r="276" spans="1:9" x14ac:dyDescent="0.3">
      <c r="A276" s="7" t="s">
        <v>95</v>
      </c>
      <c r="H276" s="5">
        <f>E269*(G219*H261-2*G216*SQRT(G219))</f>
        <v>22.753692195556475</v>
      </c>
      <c r="I276" s="189" t="s">
        <v>21</v>
      </c>
    </row>
    <row r="277" spans="1:9" x14ac:dyDescent="0.3">
      <c r="A277" s="7">
        <v>3</v>
      </c>
      <c r="H277" s="5">
        <f>E269*(G219*H262-2*G216*SQRT(G219))</f>
        <v>31.688828675513189</v>
      </c>
      <c r="I277" s="189" t="s">
        <v>21</v>
      </c>
    </row>
    <row r="278" spans="1:9" x14ac:dyDescent="0.3">
      <c r="A278" s="7">
        <v>4</v>
      </c>
      <c r="H278" s="5">
        <f>E269*(G219*H263-2*G216*SQRT(G219))</f>
        <v>72.64970549848772</v>
      </c>
      <c r="I278" s="189" t="s">
        <v>21</v>
      </c>
    </row>
    <row r="279" spans="1:9" x14ac:dyDescent="0.3">
      <c r="A279" s="2" t="s">
        <v>85</v>
      </c>
    </row>
    <row r="280" spans="1:9" x14ac:dyDescent="0.3">
      <c r="A280" s="7" t="s">
        <v>79</v>
      </c>
    </row>
    <row r="281" spans="1:9" x14ac:dyDescent="0.3">
      <c r="A281" s="7">
        <v>3</v>
      </c>
      <c r="H281" s="5">
        <f>2*G216*SQRT(G226)</f>
        <v>16.145628878880956</v>
      </c>
      <c r="I281" s="189" t="s">
        <v>21</v>
      </c>
    </row>
    <row r="282" spans="1:9" x14ac:dyDescent="0.3">
      <c r="A282" s="7">
        <v>4</v>
      </c>
      <c r="H282" s="5">
        <f>G226*H267+2*G216*SQRT(G226)</f>
        <v>131.73957786260718</v>
      </c>
      <c r="I282" s="189" t="s">
        <v>21</v>
      </c>
    </row>
    <row r="283" spans="1:9" x14ac:dyDescent="0.3">
      <c r="A283" s="8" t="s">
        <v>143</v>
      </c>
    </row>
    <row r="284" spans="1:9" x14ac:dyDescent="0.3">
      <c r="A284" s="27" t="s">
        <v>79</v>
      </c>
    </row>
    <row r="285" spans="1:9" x14ac:dyDescent="0.3">
      <c r="A285" s="27">
        <v>0</v>
      </c>
      <c r="H285" s="5">
        <f>H273</f>
        <v>4.765985042338662</v>
      </c>
      <c r="I285" s="189" t="s">
        <v>21</v>
      </c>
    </row>
    <row r="286" spans="1:9" x14ac:dyDescent="0.3">
      <c r="A286" s="27">
        <v>1</v>
      </c>
      <c r="H286" s="5">
        <f>H274</f>
        <v>10.485167093145057</v>
      </c>
      <c r="I286" s="189" t="s">
        <v>21</v>
      </c>
    </row>
    <row r="287" spans="1:9" x14ac:dyDescent="0.3">
      <c r="A287" s="27" t="s">
        <v>94</v>
      </c>
      <c r="G287" s="2" t="s">
        <v>1284</v>
      </c>
      <c r="H287" s="5">
        <f>H275+H249</f>
        <v>50.017137177822377</v>
      </c>
      <c r="I287" s="189" t="s">
        <v>21</v>
      </c>
    </row>
    <row r="288" spans="1:9" x14ac:dyDescent="0.3">
      <c r="A288" s="27" t="s">
        <v>95</v>
      </c>
      <c r="H288" s="5">
        <f>H276+H249</f>
        <v>52.753692195556475</v>
      </c>
      <c r="I288" s="189" t="s">
        <v>21</v>
      </c>
    </row>
    <row r="289" spans="1:9" x14ac:dyDescent="0.3">
      <c r="A289" s="27">
        <v>3</v>
      </c>
      <c r="H289" s="5">
        <f>H277+H250</f>
        <v>71.36173796645096</v>
      </c>
      <c r="I289" s="189" t="s">
        <v>21</v>
      </c>
    </row>
    <row r="290" spans="1:9" x14ac:dyDescent="0.3">
      <c r="A290" s="27">
        <v>4</v>
      </c>
      <c r="H290" s="5">
        <f>H278+H251</f>
        <v>156.66562475627796</v>
      </c>
      <c r="I290" s="189" t="s">
        <v>21</v>
      </c>
    </row>
    <row r="291" spans="1:9" x14ac:dyDescent="0.3">
      <c r="A291" s="2" t="s">
        <v>85</v>
      </c>
    </row>
    <row r="292" spans="1:9" x14ac:dyDescent="0.3">
      <c r="A292" s="27" t="s">
        <v>79</v>
      </c>
    </row>
    <row r="293" spans="1:9" x14ac:dyDescent="0.3">
      <c r="A293" s="27">
        <v>3</v>
      </c>
      <c r="H293" s="5">
        <f>H281+H254</f>
        <v>16.145628878880956</v>
      </c>
      <c r="I293" s="189" t="s">
        <v>21</v>
      </c>
    </row>
    <row r="294" spans="1:9" x14ac:dyDescent="0.3">
      <c r="A294" s="27">
        <v>4</v>
      </c>
      <c r="H294" s="5">
        <f>H282+H255</f>
        <v>215.75549712039742</v>
      </c>
      <c r="I294" s="189" t="s">
        <v>21</v>
      </c>
    </row>
    <row r="295" spans="1:9" x14ac:dyDescent="0.3">
      <c r="A295" s="2" t="s">
        <v>84</v>
      </c>
    </row>
    <row r="296" spans="1:9" x14ac:dyDescent="0.3">
      <c r="A296" s="7" t="s">
        <v>79</v>
      </c>
      <c r="B296" s="7" t="s">
        <v>80</v>
      </c>
      <c r="C296" s="7" t="s">
        <v>81</v>
      </c>
      <c r="D296" s="7" t="s">
        <v>96</v>
      </c>
      <c r="E296" s="7" t="s">
        <v>97</v>
      </c>
      <c r="F296" s="7" t="s">
        <v>98</v>
      </c>
      <c r="G296" s="27" t="s">
        <v>141</v>
      </c>
    </row>
    <row r="297" spans="1:9" x14ac:dyDescent="0.3">
      <c r="A297" s="7">
        <v>0</v>
      </c>
      <c r="B297" s="7">
        <f t="shared" ref="B297:B302" si="7">B147</f>
        <v>0</v>
      </c>
      <c r="C297" s="7">
        <f>G230</f>
        <v>15</v>
      </c>
      <c r="D297" s="7">
        <f t="shared" ref="D297:D302" si="8">D147</f>
        <v>0</v>
      </c>
      <c r="E297" s="7">
        <f t="shared" ref="E297:E302" si="9">C297-D297</f>
        <v>15</v>
      </c>
      <c r="F297" s="17">
        <f>E269*G213*E297</f>
        <v>4.765985042338662</v>
      </c>
      <c r="G297" s="18">
        <f>D297+F297</f>
        <v>4.765985042338662</v>
      </c>
    </row>
    <row r="298" spans="1:9" x14ac:dyDescent="0.3">
      <c r="A298" s="7">
        <v>1</v>
      </c>
      <c r="B298" s="7">
        <f t="shared" si="7"/>
        <v>1</v>
      </c>
      <c r="C298" s="7">
        <f>C297+G36*G28</f>
        <v>33</v>
      </c>
      <c r="D298" s="7">
        <f t="shared" si="8"/>
        <v>0</v>
      </c>
      <c r="E298" s="7">
        <f t="shared" si="9"/>
        <v>33</v>
      </c>
      <c r="F298" s="17">
        <f>E269*G213*E298</f>
        <v>10.485167093145057</v>
      </c>
      <c r="G298" s="18">
        <f t="shared" ref="G298:G302" si="10">D298+F298</f>
        <v>10.485167093145057</v>
      </c>
    </row>
    <row r="299" spans="1:9" x14ac:dyDescent="0.3">
      <c r="A299" s="7" t="s">
        <v>94</v>
      </c>
      <c r="B299" s="7">
        <f t="shared" si="7"/>
        <v>4</v>
      </c>
      <c r="C299" s="7">
        <f>C298+G37*(G25-G28)</f>
        <v>93</v>
      </c>
      <c r="D299" s="7">
        <f t="shared" si="8"/>
        <v>30</v>
      </c>
      <c r="E299" s="25">
        <f t="shared" si="9"/>
        <v>63</v>
      </c>
      <c r="F299" s="17">
        <f>E269*G213*E299</f>
        <v>20.017137177822381</v>
      </c>
      <c r="G299" s="18">
        <f t="shared" si="10"/>
        <v>50.017137177822377</v>
      </c>
    </row>
    <row r="300" spans="1:9" x14ac:dyDescent="0.3">
      <c r="A300" s="7" t="s">
        <v>95</v>
      </c>
      <c r="B300" s="7">
        <f t="shared" si="7"/>
        <v>4</v>
      </c>
      <c r="C300" s="7">
        <f>C299</f>
        <v>93</v>
      </c>
      <c r="D300" s="7">
        <f t="shared" si="8"/>
        <v>30</v>
      </c>
      <c r="E300" s="25">
        <f t="shared" si="9"/>
        <v>63</v>
      </c>
      <c r="F300" s="17">
        <f>E269*(G219*E300-2*G216*SQRT(G219))</f>
        <v>22.753692195556475</v>
      </c>
      <c r="G300" s="18">
        <f t="shared" si="10"/>
        <v>52.753692195556475</v>
      </c>
    </row>
    <row r="301" spans="1:9" x14ac:dyDescent="0.3">
      <c r="A301" s="7">
        <v>3</v>
      </c>
      <c r="B301" s="7">
        <f t="shared" si="7"/>
        <v>5.4</v>
      </c>
      <c r="C301" s="7">
        <f>C300+G41*(G53-G25)</f>
        <v>121</v>
      </c>
      <c r="D301" s="18">
        <f t="shared" si="8"/>
        <v>39.672909290937767</v>
      </c>
      <c r="E301" s="18">
        <f t="shared" si="9"/>
        <v>81.327090709062233</v>
      </c>
      <c r="F301" s="17">
        <f>E269*(G219*E301-2*G216*SQRT(G219))</f>
        <v>31.688828675513189</v>
      </c>
      <c r="G301" s="18">
        <f t="shared" si="10"/>
        <v>71.36173796645096</v>
      </c>
    </row>
    <row r="302" spans="1:9" x14ac:dyDescent="0.3">
      <c r="A302" s="7">
        <v>4</v>
      </c>
      <c r="B302" s="17">
        <f t="shared" si="7"/>
        <v>11.817946461232138</v>
      </c>
      <c r="C302" s="18">
        <f>C301+G41*G54</f>
        <v>249.35892922464274</v>
      </c>
      <c r="D302" s="18">
        <f t="shared" si="8"/>
        <v>84.015919257790245</v>
      </c>
      <c r="E302" s="18">
        <f t="shared" si="9"/>
        <v>165.34300996685249</v>
      </c>
      <c r="F302" s="17">
        <f>E269*(G219*E302-2*G216*SQRT(G219))</f>
        <v>72.64970549848772</v>
      </c>
      <c r="G302" s="18">
        <f t="shared" si="10"/>
        <v>156.66562475627796</v>
      </c>
    </row>
    <row r="303" spans="1:9" x14ac:dyDescent="0.3">
      <c r="A303" s="2" t="s">
        <v>85</v>
      </c>
    </row>
    <row r="304" spans="1:9" x14ac:dyDescent="0.3">
      <c r="A304" s="7" t="s">
        <v>79</v>
      </c>
      <c r="B304" s="7" t="s">
        <v>80</v>
      </c>
      <c r="C304" s="7" t="s">
        <v>81</v>
      </c>
      <c r="D304" s="7" t="s">
        <v>96</v>
      </c>
      <c r="E304" s="7" t="s">
        <v>97</v>
      </c>
      <c r="F304" s="7" t="s">
        <v>98</v>
      </c>
      <c r="G304" s="27" t="s">
        <v>141</v>
      </c>
    </row>
    <row r="305" spans="1:8" x14ac:dyDescent="0.3">
      <c r="A305" s="7">
        <v>3</v>
      </c>
      <c r="B305" s="7">
        <f t="shared" ref="B305:E306" si="11">B155</f>
        <v>5.4</v>
      </c>
      <c r="C305" s="25">
        <f t="shared" si="11"/>
        <v>0</v>
      </c>
      <c r="D305" s="25">
        <f t="shared" si="11"/>
        <v>0</v>
      </c>
      <c r="E305" s="25">
        <f t="shared" si="11"/>
        <v>0</v>
      </c>
      <c r="F305" s="17">
        <f>2*G216*SQRT(G226)</f>
        <v>16.145628878880956</v>
      </c>
      <c r="G305" s="18">
        <f>F305+D305</f>
        <v>16.145628878880956</v>
      </c>
    </row>
    <row r="306" spans="1:8" x14ac:dyDescent="0.3">
      <c r="A306" s="7">
        <v>4</v>
      </c>
      <c r="B306" s="17">
        <f t="shared" si="11"/>
        <v>11.817946461232138</v>
      </c>
      <c r="C306" s="18">
        <f t="shared" si="11"/>
        <v>128.35892922464274</v>
      </c>
      <c r="D306" s="18">
        <f t="shared" si="11"/>
        <v>84.015919257790259</v>
      </c>
      <c r="E306" s="18">
        <f t="shared" si="11"/>
        <v>44.343009966852478</v>
      </c>
      <c r="F306" s="18">
        <f>G226*E306+2*G216*SQRT(G226)</f>
        <v>131.73957786260718</v>
      </c>
      <c r="G306" s="18">
        <f>F306+D306</f>
        <v>215.75549712039742</v>
      </c>
    </row>
    <row r="307" spans="1:8" x14ac:dyDescent="0.3">
      <c r="A307" s="25" t="s">
        <v>109</v>
      </c>
      <c r="B307" s="25" t="s">
        <v>110</v>
      </c>
      <c r="C307" s="25" t="s">
        <v>113</v>
      </c>
      <c r="D307" s="25" t="s">
        <v>114</v>
      </c>
      <c r="E307" s="25" t="s">
        <v>115</v>
      </c>
      <c r="F307" s="25" t="s">
        <v>116</v>
      </c>
      <c r="G307" s="25" t="s">
        <v>117</v>
      </c>
    </row>
    <row r="308" spans="1:8" x14ac:dyDescent="0.3">
      <c r="A308" s="25">
        <v>1</v>
      </c>
      <c r="B308" s="25" t="s">
        <v>111</v>
      </c>
      <c r="C308" s="17">
        <f>G297</f>
        <v>4.765985042338662</v>
      </c>
      <c r="D308" s="17">
        <f t="shared" ref="D308:E313" si="12">D159</f>
        <v>1</v>
      </c>
      <c r="E308" s="17">
        <f t="shared" si="12"/>
        <v>-0.5</v>
      </c>
      <c r="F308" s="17">
        <f>C308*D308</f>
        <v>4.765985042338662</v>
      </c>
      <c r="G308" s="18">
        <f>E308*F308</f>
        <v>-2.382992521169331</v>
      </c>
    </row>
    <row r="309" spans="1:8" x14ac:dyDescent="0.3">
      <c r="A309" s="25">
        <v>2</v>
      </c>
      <c r="B309" s="25" t="s">
        <v>112</v>
      </c>
      <c r="C309" s="17">
        <f>G298-G297</f>
        <v>5.7191820508063946</v>
      </c>
      <c r="D309" s="17">
        <f t="shared" si="12"/>
        <v>1</v>
      </c>
      <c r="E309" s="17">
        <f t="shared" si="12"/>
        <v>-0.33333333333333337</v>
      </c>
      <c r="F309" s="17">
        <f>C309*D309/2</f>
        <v>2.8595910254031973</v>
      </c>
      <c r="G309" s="18">
        <f t="shared" ref="G309:G315" si="13">E309*F309</f>
        <v>-0.95319700846773259</v>
      </c>
    </row>
    <row r="310" spans="1:8" x14ac:dyDescent="0.3">
      <c r="A310" s="25">
        <v>3</v>
      </c>
      <c r="B310" s="25" t="s">
        <v>111</v>
      </c>
      <c r="C310" s="17">
        <f>G298</f>
        <v>10.485167093145057</v>
      </c>
      <c r="D310" s="17">
        <f t="shared" si="12"/>
        <v>3</v>
      </c>
      <c r="E310" s="17">
        <f t="shared" si="12"/>
        <v>1.5</v>
      </c>
      <c r="F310" s="17">
        <f>C310*D310</f>
        <v>31.455501279435168</v>
      </c>
      <c r="G310" s="18">
        <f t="shared" si="13"/>
        <v>47.183251919152752</v>
      </c>
    </row>
    <row r="311" spans="1:8" x14ac:dyDescent="0.3">
      <c r="A311" s="25">
        <v>4</v>
      </c>
      <c r="B311" s="25" t="s">
        <v>112</v>
      </c>
      <c r="C311" s="17">
        <f>G299-G298</f>
        <v>39.531970084677319</v>
      </c>
      <c r="D311" s="17">
        <f t="shared" si="12"/>
        <v>3</v>
      </c>
      <c r="E311" s="17">
        <f t="shared" si="12"/>
        <v>2</v>
      </c>
      <c r="F311" s="17">
        <f>C311*D311/2</f>
        <v>59.297955127015982</v>
      </c>
      <c r="G311" s="18">
        <f t="shared" si="13"/>
        <v>118.59591025403196</v>
      </c>
    </row>
    <row r="312" spans="1:8" x14ac:dyDescent="0.3">
      <c r="A312" s="25">
        <v>5</v>
      </c>
      <c r="B312" s="25" t="s">
        <v>111</v>
      </c>
      <c r="C312" s="17">
        <f>G300</f>
        <v>52.753692195556475</v>
      </c>
      <c r="D312" s="17">
        <f t="shared" si="12"/>
        <v>7.8179464612321379</v>
      </c>
      <c r="E312" s="17">
        <f t="shared" si="12"/>
        <v>6.9089732306160689</v>
      </c>
      <c r="F312" s="17">
        <f>C312*D312</f>
        <v>412.42554121718018</v>
      </c>
      <c r="G312" s="18">
        <f t="shared" si="13"/>
        <v>2849.4370238918423</v>
      </c>
    </row>
    <row r="313" spans="1:8" x14ac:dyDescent="0.3">
      <c r="A313" s="25">
        <v>6</v>
      </c>
      <c r="B313" s="25" t="s">
        <v>112</v>
      </c>
      <c r="C313" s="17">
        <f>G302-G300</f>
        <v>103.91193256072148</v>
      </c>
      <c r="D313" s="17">
        <f t="shared" si="12"/>
        <v>7.8179464612321379</v>
      </c>
      <c r="E313" s="17">
        <f t="shared" si="12"/>
        <v>8.2119643074880919</v>
      </c>
      <c r="F313" s="17">
        <f>C313*D313/2</f>
        <v>406.18896272144252</v>
      </c>
      <c r="G313" s="32">
        <f t="shared" si="13"/>
        <v>3335.609263964097</v>
      </c>
    </row>
    <row r="314" spans="1:8" x14ac:dyDescent="0.3">
      <c r="A314" s="25">
        <v>7</v>
      </c>
      <c r="B314" s="25" t="s">
        <v>111</v>
      </c>
      <c r="C314" s="17">
        <f>-G305</f>
        <v>-16.145628878880956</v>
      </c>
      <c r="D314" s="17">
        <f>B306-B305</f>
        <v>6.4179464612321375</v>
      </c>
      <c r="E314" s="17">
        <f>E165</f>
        <v>7.6089732306160691</v>
      </c>
      <c r="F314" s="17">
        <f>C314*D314</f>
        <v>-103.62178172758144</v>
      </c>
      <c r="G314" s="32">
        <f t="shared" si="13"/>
        <v>-788.45536327390846</v>
      </c>
    </row>
    <row r="315" spans="1:8" ht="15.75" thickBot="1" x14ac:dyDescent="0.35">
      <c r="A315" s="25">
        <v>8</v>
      </c>
      <c r="B315" s="25" t="s">
        <v>112</v>
      </c>
      <c r="C315" s="17">
        <f>-(G306-G305)</f>
        <v>-199.60986824151647</v>
      </c>
      <c r="D315" s="17">
        <f>B306-B305</f>
        <v>6.4179464612321375</v>
      </c>
      <c r="E315" s="17">
        <f>E166</f>
        <v>8.6786309741547587</v>
      </c>
      <c r="F315" s="17">
        <f t="shared" ref="F315" si="14">C315*D315/2</f>
        <v>-640.54272375382686</v>
      </c>
      <c r="G315" s="19">
        <f t="shared" si="13"/>
        <v>-5559.0339226394171</v>
      </c>
    </row>
    <row r="316" spans="1:8" ht="15.75" thickTop="1" x14ac:dyDescent="0.3">
      <c r="A316" s="25"/>
      <c r="B316" s="25"/>
      <c r="C316" s="25"/>
      <c r="F316" s="2" t="s">
        <v>118</v>
      </c>
      <c r="G316" s="18">
        <f>SUM(G308:G315)</f>
        <v>-2.5413837647647597E-5</v>
      </c>
      <c r="H316" s="2" t="s">
        <v>119</v>
      </c>
    </row>
    <row r="317" spans="1:8" x14ac:dyDescent="0.3">
      <c r="A317" s="25"/>
      <c r="B317" s="25"/>
      <c r="C317" s="25"/>
      <c r="E317" s="2" t="s">
        <v>121</v>
      </c>
      <c r="F317" s="17">
        <f>SUM(F308:F315)</f>
        <v>172.82903093140737</v>
      </c>
      <c r="G317" s="2" t="s">
        <v>120</v>
      </c>
    </row>
    <row r="318" spans="1:8" x14ac:dyDescent="0.3">
      <c r="A318" s="25"/>
      <c r="B318" s="25"/>
      <c r="C318" s="25"/>
      <c r="D318" s="13"/>
      <c r="E318" s="4" t="s">
        <v>122</v>
      </c>
      <c r="F318" s="17">
        <f>F317/COS(I116)</f>
        <v>172.82903093140737</v>
      </c>
      <c r="G318" s="2" t="s">
        <v>120</v>
      </c>
    </row>
    <row r="319" spans="1:8" x14ac:dyDescent="0.3">
      <c r="A319" s="28"/>
      <c r="B319" s="27"/>
      <c r="C319" s="27"/>
      <c r="D319" s="13"/>
      <c r="E319" s="4" t="s">
        <v>151</v>
      </c>
      <c r="F319" s="17">
        <f>MAX(appunti!G96:G159)</f>
        <v>97.933273022864441</v>
      </c>
      <c r="G319" s="2" t="s">
        <v>120</v>
      </c>
    </row>
    <row r="320" spans="1:8" x14ac:dyDescent="0.3">
      <c r="A320" s="27"/>
      <c r="B320" s="27"/>
      <c r="C320" s="17"/>
      <c r="D320" s="13"/>
      <c r="E320" s="4" t="s">
        <v>152</v>
      </c>
      <c r="F320" s="17">
        <f>MIN(appunti!G96:G159)</f>
        <v>-165.20345486366551</v>
      </c>
      <c r="G320" s="2" t="s">
        <v>120</v>
      </c>
    </row>
    <row r="321" spans="1:7" x14ac:dyDescent="0.3">
      <c r="A321" s="27"/>
      <c r="B321" s="27"/>
      <c r="C321" s="27"/>
      <c r="D321" s="13"/>
      <c r="E321" s="4" t="s">
        <v>153</v>
      </c>
      <c r="F321" s="17">
        <f>MAX(appunti!H96:H159)</f>
        <v>3.3361895296370636</v>
      </c>
      <c r="G321" s="2" t="s">
        <v>119</v>
      </c>
    </row>
    <row r="322" spans="1:7" x14ac:dyDescent="0.3">
      <c r="A322" s="27"/>
      <c r="B322" s="27"/>
      <c r="C322" s="27"/>
      <c r="D322" s="13"/>
      <c r="E322" s="4" t="s">
        <v>154</v>
      </c>
      <c r="F322" s="17">
        <f>MIN(appunti!H96:H159)</f>
        <v>-433.32236693874876</v>
      </c>
      <c r="G322" s="2" t="s">
        <v>119</v>
      </c>
    </row>
    <row r="324" spans="1:7" x14ac:dyDescent="0.3">
      <c r="A324" s="2" t="s">
        <v>156</v>
      </c>
    </row>
  </sheetData>
  <mergeCells count="5">
    <mergeCell ref="A2:I2"/>
    <mergeCell ref="A19:I19"/>
    <mergeCell ref="A20:I20"/>
    <mergeCell ref="A31:I31"/>
    <mergeCell ref="A81:I81"/>
  </mergeCells>
  <pageMargins left="0.70866141732283472" right="0.70866141732283472" top="0.74803149606299213" bottom="0.74803149606299213" header="0.31496062992125984" footer="0.31496062992125984"/>
  <pageSetup paperSize="9" orientation="portrait" r:id="rId1"/>
  <headerFooter>
    <oddHeader>&amp;LGiovanni Vannucchi</oddHeader>
    <oddFooter>&amp;L&amp;F&amp;C&amp;A&amp;R&amp;P/&amp;N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C33" sqref="C33"/>
    </sheetView>
  </sheetViews>
  <sheetFormatPr defaultRowHeight="15" x14ac:dyDescent="0.25"/>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5:AF159"/>
  <sheetViews>
    <sheetView topLeftCell="G73" workbookViewId="0">
      <selection activeCell="S104" sqref="S104"/>
    </sheetView>
  </sheetViews>
  <sheetFormatPr defaultRowHeight="15" x14ac:dyDescent="0.25"/>
  <cols>
    <col min="1" max="1" width="10.85546875" bestFit="1" customWidth="1"/>
  </cols>
  <sheetData>
    <row r="25" spans="2:8" x14ac:dyDescent="0.25">
      <c r="B25" t="s">
        <v>1179</v>
      </c>
      <c r="C25">
        <v>90</v>
      </c>
      <c r="D25" t="s">
        <v>193</v>
      </c>
      <c r="E25">
        <f>C25*PI()/180</f>
        <v>1.5707963267948966</v>
      </c>
      <c r="F25" t="s">
        <v>194</v>
      </c>
    </row>
    <row r="26" spans="2:8" x14ac:dyDescent="0.25">
      <c r="B26" t="s">
        <v>1180</v>
      </c>
      <c r="C26">
        <v>20</v>
      </c>
      <c r="D26" t="s">
        <v>193</v>
      </c>
      <c r="E26">
        <f>C26*PI()/180</f>
        <v>0.3490658503988659</v>
      </c>
      <c r="F26" t="s">
        <v>194</v>
      </c>
    </row>
    <row r="27" spans="2:8" x14ac:dyDescent="0.25">
      <c r="B27" t="s">
        <v>1181</v>
      </c>
      <c r="C27">
        <v>32</v>
      </c>
      <c r="D27" t="s">
        <v>193</v>
      </c>
      <c r="E27">
        <f>C27*PI()/180</f>
        <v>0.55850536063818546</v>
      </c>
      <c r="F27" t="s">
        <v>194</v>
      </c>
    </row>
    <row r="28" spans="2:8" x14ac:dyDescent="0.25">
      <c r="B28" s="168" t="s">
        <v>1182</v>
      </c>
      <c r="C28" s="170">
        <f>2/3*C27</f>
        <v>21.333333333333332</v>
      </c>
      <c r="D28" t="s">
        <v>193</v>
      </c>
      <c r="E28">
        <f>C28*PI()/180</f>
        <v>0.37233690709212358</v>
      </c>
      <c r="F28" t="s">
        <v>194</v>
      </c>
    </row>
    <row r="29" spans="2:8" ht="17.25" x14ac:dyDescent="0.25">
      <c r="B29" t="s">
        <v>1183</v>
      </c>
      <c r="E29">
        <f>SIN(E25)^2</f>
        <v>1</v>
      </c>
    </row>
    <row r="30" spans="2:8" ht="17.25" x14ac:dyDescent="0.25">
      <c r="B30" s="168" t="s">
        <v>1184</v>
      </c>
      <c r="E30">
        <f>SIN(E25+E27)^2</f>
        <v>0.71918557339453892</v>
      </c>
      <c r="G30" t="s">
        <v>1190</v>
      </c>
      <c r="H30">
        <f>COS(E26)</f>
        <v>0.93969262078590843</v>
      </c>
    </row>
    <row r="31" spans="2:8" ht="17.25" x14ac:dyDescent="0.25">
      <c r="B31" s="168" t="s">
        <v>1185</v>
      </c>
      <c r="E31">
        <f>SIN(E25-E28)</f>
        <v>0.93147973892614233</v>
      </c>
      <c r="G31" t="s">
        <v>1191</v>
      </c>
      <c r="H31">
        <f>COS(E26)^2</f>
        <v>0.88302222155948906</v>
      </c>
    </row>
    <row r="32" spans="2:8" ht="17.25" x14ac:dyDescent="0.25">
      <c r="B32" s="168" t="s">
        <v>1186</v>
      </c>
      <c r="E32">
        <f>SIN(E27+E28)</f>
        <v>0.80212319275504373</v>
      </c>
      <c r="G32" t="s">
        <v>1192</v>
      </c>
      <c r="H32">
        <f>COS(E27)^2</f>
        <v>0.7191855733945387</v>
      </c>
    </row>
    <row r="33" spans="1:32" x14ac:dyDescent="0.25">
      <c r="B33" s="168" t="s">
        <v>1187</v>
      </c>
      <c r="E33">
        <f>SIN(E27-E26)</f>
        <v>0.20791169081775934</v>
      </c>
    </row>
    <row r="34" spans="1:32" x14ac:dyDescent="0.25">
      <c r="B34" s="168" t="s">
        <v>1188</v>
      </c>
      <c r="E34">
        <f>SIN(E25+E26)</f>
        <v>0.93969262078590843</v>
      </c>
    </row>
    <row r="35" spans="1:32" ht="18" x14ac:dyDescent="0.35">
      <c r="B35" s="168" t="s">
        <v>1189</v>
      </c>
      <c r="E35">
        <f>E30/(E29*E31*(1+SQRT(E32*E33/E31/E34))^2)</f>
        <v>0.37416111047904271</v>
      </c>
      <c r="G35" s="168" t="s">
        <v>1189</v>
      </c>
      <c r="H35">
        <f>(H30-SQRT(H31-H32))/(H30+SQRT(H31-H32))</f>
        <v>0.39787365366642008</v>
      </c>
    </row>
    <row r="43" spans="1:32" x14ac:dyDescent="0.25">
      <c r="A43" s="191"/>
      <c r="B43" s="191"/>
      <c r="C43" s="191"/>
      <c r="D43" s="191"/>
      <c r="E43" s="191"/>
      <c r="F43" s="191"/>
      <c r="G43" s="191"/>
      <c r="H43" s="191"/>
      <c r="I43" s="191"/>
      <c r="J43" s="191"/>
      <c r="K43" s="191"/>
      <c r="L43" s="191"/>
      <c r="M43" s="191"/>
      <c r="N43" s="191"/>
      <c r="O43" s="191"/>
      <c r="P43" s="191"/>
      <c r="Q43" s="191"/>
      <c r="R43" s="191"/>
      <c r="S43" s="191"/>
      <c r="T43" s="191"/>
      <c r="U43" s="191"/>
      <c r="V43" s="191"/>
      <c r="W43" s="191"/>
      <c r="X43" s="191"/>
      <c r="Y43" s="191"/>
      <c r="Z43" s="191"/>
      <c r="AA43" s="191"/>
      <c r="AB43" s="191"/>
      <c r="AC43" s="191"/>
      <c r="AD43" s="191"/>
      <c r="AE43" s="191"/>
      <c r="AF43" s="191"/>
    </row>
    <row r="44" spans="1:32" x14ac:dyDescent="0.25">
      <c r="A44" s="191"/>
      <c r="B44" s="191"/>
      <c r="C44" s="191"/>
      <c r="D44" s="191"/>
      <c r="E44" s="191"/>
      <c r="F44" s="191"/>
      <c r="G44" s="191"/>
      <c r="H44" s="191"/>
      <c r="I44" s="191"/>
      <c r="J44" s="191"/>
      <c r="K44" s="191"/>
      <c r="L44" s="191"/>
      <c r="M44" s="191"/>
      <c r="N44" s="191"/>
      <c r="O44" s="191"/>
      <c r="P44" s="191"/>
      <c r="Q44" s="191"/>
      <c r="R44" s="191"/>
      <c r="S44" s="191"/>
      <c r="T44" s="191"/>
      <c r="U44" s="191"/>
      <c r="V44" s="191"/>
      <c r="W44" s="191"/>
      <c r="X44" s="191"/>
      <c r="Y44" s="191"/>
      <c r="Z44" s="191"/>
      <c r="AA44" s="191"/>
      <c r="AB44" s="191"/>
      <c r="AC44" s="191"/>
      <c r="AD44" s="191"/>
      <c r="AE44" s="191"/>
      <c r="AF44" s="191"/>
    </row>
    <row r="45" spans="1:32" ht="15.75" x14ac:dyDescent="0.3">
      <c r="A45" s="49" t="s">
        <v>1269</v>
      </c>
      <c r="B45" s="247" t="s">
        <v>1275</v>
      </c>
      <c r="C45" s="247"/>
      <c r="D45" s="247"/>
      <c r="E45" s="247"/>
      <c r="F45" s="247"/>
      <c r="G45" s="247"/>
      <c r="H45" s="247"/>
      <c r="I45" s="247"/>
      <c r="J45" s="247"/>
      <c r="K45" s="247" t="s">
        <v>1276</v>
      </c>
      <c r="L45" s="247"/>
      <c r="M45" s="247"/>
      <c r="N45" s="247"/>
      <c r="O45" s="247"/>
      <c r="P45" s="247"/>
      <c r="Q45" s="247"/>
      <c r="R45" s="247"/>
      <c r="S45" s="247"/>
      <c r="T45" s="49"/>
      <c r="U45" s="191"/>
      <c r="V45" s="191"/>
      <c r="W45" s="191"/>
      <c r="X45" s="191"/>
      <c r="Y45" s="191"/>
      <c r="Z45" s="191"/>
      <c r="AA45" s="191"/>
      <c r="AB45" s="191"/>
      <c r="AC45" s="191"/>
      <c r="AD45" s="191"/>
      <c r="AE45" s="191"/>
      <c r="AF45" s="191"/>
    </row>
    <row r="46" spans="1:32" ht="15.75" x14ac:dyDescent="0.3">
      <c r="A46" s="49" t="s">
        <v>1105</v>
      </c>
      <c r="B46" s="247" t="s">
        <v>1270</v>
      </c>
      <c r="C46" s="247"/>
      <c r="D46" s="247"/>
      <c r="E46" s="247" t="s">
        <v>1271</v>
      </c>
      <c r="F46" s="247"/>
      <c r="G46" s="247"/>
      <c r="H46" s="247" t="s">
        <v>1274</v>
      </c>
      <c r="I46" s="247"/>
      <c r="J46" s="247"/>
      <c r="K46" s="247" t="s">
        <v>1270</v>
      </c>
      <c r="L46" s="247"/>
      <c r="M46" s="247"/>
      <c r="N46" s="247" t="s">
        <v>1271</v>
      </c>
      <c r="O46" s="247"/>
      <c r="P46" s="247"/>
      <c r="Q46" s="247" t="s">
        <v>1274</v>
      </c>
      <c r="R46" s="247"/>
      <c r="S46" s="247"/>
      <c r="T46" s="49"/>
      <c r="U46" s="191"/>
      <c r="V46" s="191"/>
      <c r="W46" s="191"/>
      <c r="X46" s="191"/>
      <c r="Y46" s="191"/>
      <c r="Z46" s="191"/>
      <c r="AA46" s="191"/>
      <c r="AB46" s="191"/>
      <c r="AC46" s="191"/>
      <c r="AD46" s="191"/>
      <c r="AE46" s="191"/>
      <c r="AF46" s="191"/>
    </row>
    <row r="47" spans="1:32" ht="15.75" x14ac:dyDescent="0.3">
      <c r="A47" s="50" t="s">
        <v>1277</v>
      </c>
      <c r="B47" s="50" t="s">
        <v>1093</v>
      </c>
      <c r="C47" s="50" t="s">
        <v>1272</v>
      </c>
      <c r="D47" s="50" t="s">
        <v>1273</v>
      </c>
      <c r="E47" s="50" t="s">
        <v>1093</v>
      </c>
      <c r="F47" s="50" t="s">
        <v>1272</v>
      </c>
      <c r="G47" s="50" t="s">
        <v>1273</v>
      </c>
      <c r="H47" s="50" t="s">
        <v>1093</v>
      </c>
      <c r="I47" s="50" t="s">
        <v>1272</v>
      </c>
      <c r="J47" s="50" t="s">
        <v>1273</v>
      </c>
      <c r="K47" s="50" t="s">
        <v>1093</v>
      </c>
      <c r="L47" s="50" t="s">
        <v>1272</v>
      </c>
      <c r="M47" s="50" t="s">
        <v>1273</v>
      </c>
      <c r="N47" s="50" t="s">
        <v>1093</v>
      </c>
      <c r="O47" s="50" t="s">
        <v>1272</v>
      </c>
      <c r="P47" s="50" t="s">
        <v>1273</v>
      </c>
      <c r="Q47" s="50" t="s">
        <v>1093</v>
      </c>
      <c r="R47" s="50" t="s">
        <v>1272</v>
      </c>
      <c r="S47" s="50" t="s">
        <v>1273</v>
      </c>
      <c r="T47" s="50"/>
      <c r="U47" s="191"/>
      <c r="V47" s="191"/>
      <c r="W47" s="191"/>
      <c r="X47" s="191"/>
      <c r="Y47" s="191"/>
      <c r="Z47" s="191"/>
      <c r="AA47" s="191"/>
      <c r="AB47" s="191"/>
      <c r="AC47" s="191"/>
      <c r="AD47" s="191"/>
      <c r="AE47" s="191"/>
      <c r="AF47" s="191"/>
    </row>
    <row r="48" spans="1:32" ht="15.75" x14ac:dyDescent="0.3">
      <c r="A48" s="50">
        <v>3.95</v>
      </c>
      <c r="B48" s="77">
        <f>'muro in c.a.'!E139</f>
        <v>254.99581414500904</v>
      </c>
      <c r="C48" s="77">
        <f>'muro in c.a.'!C145</f>
        <v>2001.0696770880738</v>
      </c>
      <c r="D48" s="77">
        <f>C48/B48</f>
        <v>7.8474608840054181</v>
      </c>
      <c r="E48" s="77">
        <f>'muro in c.a.'!C156</f>
        <v>350.52317807228843</v>
      </c>
      <c r="F48" s="77">
        <f>'muro in c.a.'!C154</f>
        <v>352.00860968897797</v>
      </c>
      <c r="G48" s="192">
        <f>F48/E48</f>
        <v>1.00423775575943</v>
      </c>
      <c r="H48" s="88">
        <f>'muro in c.a.'!C176</f>
        <v>836.36974258744021</v>
      </c>
      <c r="I48" s="88">
        <f>'muro in c.a.'!C177</f>
        <v>1263.7388690242037</v>
      </c>
      <c r="J48" s="77">
        <f>I48/H48</f>
        <v>1.5109810944554622</v>
      </c>
      <c r="K48" s="77">
        <f>'muro in c.a.'!D291</f>
        <v>227.19084622241826</v>
      </c>
      <c r="L48" s="77">
        <f>'muro in c.a.'!D293</f>
        <v>2144.5559436680223</v>
      </c>
      <c r="M48" s="77">
        <f>L48/K48</f>
        <v>9.4394469641990639</v>
      </c>
      <c r="N48" s="77">
        <f>'muro in c.a.'!D298</f>
        <v>372.28113610729554</v>
      </c>
      <c r="O48" s="77">
        <f>'muro in c.a.'!D301</f>
        <v>457.86508323483457</v>
      </c>
      <c r="P48" s="77">
        <f>O48/N48</f>
        <v>1.2298906359383002</v>
      </c>
      <c r="Q48" s="88">
        <f>'muro in c.a.'!C324</f>
        <v>832.65462774319019</v>
      </c>
      <c r="R48" s="88">
        <f>'muro in c.a.'!C325</f>
        <v>1263.0292251921451</v>
      </c>
      <c r="S48" s="77">
        <f>R48/Q48</f>
        <v>1.5168704804000588</v>
      </c>
      <c r="T48" s="49"/>
      <c r="U48" s="191"/>
      <c r="V48" s="191"/>
      <c r="W48" s="191"/>
      <c r="X48" s="191"/>
      <c r="Y48" s="191"/>
      <c r="Z48" s="191"/>
      <c r="AA48" s="191"/>
      <c r="AB48" s="191"/>
      <c r="AC48" s="191"/>
      <c r="AD48" s="191"/>
      <c r="AE48" s="191"/>
      <c r="AF48" s="191"/>
    </row>
    <row r="49" spans="1:32" ht="15.75" x14ac:dyDescent="0.3">
      <c r="A49" s="49"/>
      <c r="B49" s="49"/>
      <c r="C49" s="49"/>
      <c r="D49" s="49"/>
      <c r="E49" s="49"/>
      <c r="F49" s="49"/>
      <c r="G49" s="49"/>
      <c r="H49" s="49"/>
      <c r="I49" s="49"/>
      <c r="J49" s="49"/>
      <c r="K49" s="49"/>
      <c r="L49" s="49"/>
      <c r="M49" s="49"/>
      <c r="N49" s="49"/>
      <c r="O49" s="49"/>
      <c r="P49" s="49"/>
      <c r="Q49" s="49"/>
      <c r="R49" s="49"/>
      <c r="S49" s="49"/>
      <c r="T49" s="49"/>
      <c r="U49" s="191"/>
      <c r="V49" s="191"/>
      <c r="W49" s="191"/>
      <c r="X49" s="191"/>
      <c r="Y49" s="191"/>
      <c r="Z49" s="191"/>
      <c r="AA49" s="191"/>
      <c r="AB49" s="191"/>
      <c r="AC49" s="191"/>
      <c r="AD49" s="191"/>
      <c r="AE49" s="191"/>
      <c r="AF49" s="191"/>
    </row>
    <row r="50" spans="1:32" ht="15.75" x14ac:dyDescent="0.3">
      <c r="A50" s="49" t="s">
        <v>1269</v>
      </c>
      <c r="B50" s="247" t="s">
        <v>1275</v>
      </c>
      <c r="C50" s="247"/>
      <c r="D50" s="247"/>
      <c r="E50" s="247"/>
      <c r="F50" s="247"/>
      <c r="G50" s="247"/>
      <c r="H50" s="247"/>
      <c r="I50" s="247"/>
      <c r="J50" s="247"/>
      <c r="K50" s="247" t="s">
        <v>1276</v>
      </c>
      <c r="L50" s="247"/>
      <c r="M50" s="247"/>
      <c r="N50" s="247"/>
      <c r="O50" s="247"/>
      <c r="P50" s="247"/>
      <c r="Q50" s="247"/>
      <c r="R50" s="247"/>
      <c r="S50" s="247"/>
      <c r="T50" s="49"/>
      <c r="U50" s="191"/>
      <c r="V50" s="191"/>
      <c r="W50" s="191"/>
      <c r="X50" s="191"/>
      <c r="Y50" s="191"/>
      <c r="Z50" s="191"/>
      <c r="AA50" s="191"/>
      <c r="AB50" s="191"/>
      <c r="AC50" s="191"/>
      <c r="AD50" s="191"/>
      <c r="AE50" s="191"/>
      <c r="AF50" s="191"/>
    </row>
    <row r="51" spans="1:32" ht="15.75" x14ac:dyDescent="0.3">
      <c r="A51" s="49" t="s">
        <v>1105</v>
      </c>
      <c r="B51" s="247" t="s">
        <v>1270</v>
      </c>
      <c r="C51" s="247"/>
      <c r="D51" s="247"/>
      <c r="E51" s="247" t="s">
        <v>1271</v>
      </c>
      <c r="F51" s="247"/>
      <c r="G51" s="247"/>
      <c r="H51" s="247" t="s">
        <v>1274</v>
      </c>
      <c r="I51" s="247"/>
      <c r="J51" s="247"/>
      <c r="K51" s="247" t="s">
        <v>1270</v>
      </c>
      <c r="L51" s="247"/>
      <c r="M51" s="247"/>
      <c r="N51" s="247" t="s">
        <v>1271</v>
      </c>
      <c r="O51" s="247"/>
      <c r="P51" s="247"/>
      <c r="Q51" s="247" t="s">
        <v>1274</v>
      </c>
      <c r="R51" s="247"/>
      <c r="S51" s="247"/>
      <c r="T51" s="49"/>
      <c r="U51" s="191"/>
      <c r="V51" s="191"/>
      <c r="W51" s="191"/>
      <c r="X51" s="191"/>
      <c r="Y51" s="191"/>
      <c r="Z51" s="191"/>
      <c r="AA51" s="191"/>
      <c r="AB51" s="191"/>
      <c r="AC51" s="191"/>
      <c r="AD51" s="191"/>
      <c r="AE51" s="191"/>
      <c r="AF51" s="191"/>
    </row>
    <row r="52" spans="1:32" ht="15.75" x14ac:dyDescent="0.3">
      <c r="A52" s="50" t="s">
        <v>1277</v>
      </c>
      <c r="B52" s="50" t="s">
        <v>1093</v>
      </c>
      <c r="C52" s="50" t="s">
        <v>1272</v>
      </c>
      <c r="D52" s="50" t="s">
        <v>1273</v>
      </c>
      <c r="E52" s="50" t="s">
        <v>1093</v>
      </c>
      <c r="F52" s="50" t="s">
        <v>1272</v>
      </c>
      <c r="G52" s="50" t="s">
        <v>1273</v>
      </c>
      <c r="H52" s="50" t="s">
        <v>1093</v>
      </c>
      <c r="I52" s="50" t="s">
        <v>1272</v>
      </c>
      <c r="J52" s="50" t="s">
        <v>1273</v>
      </c>
      <c r="K52" s="50" t="s">
        <v>1093</v>
      </c>
      <c r="L52" s="50" t="s">
        <v>1272</v>
      </c>
      <c r="M52" s="50" t="s">
        <v>1273</v>
      </c>
      <c r="N52" s="50" t="s">
        <v>1093</v>
      </c>
      <c r="O52" s="50" t="s">
        <v>1272</v>
      </c>
      <c r="P52" s="50" t="s">
        <v>1273</v>
      </c>
      <c r="Q52" s="50" t="s">
        <v>1093</v>
      </c>
      <c r="R52" s="50" t="s">
        <v>1272</v>
      </c>
      <c r="S52" s="50" t="s">
        <v>1273</v>
      </c>
      <c r="T52" s="50"/>
      <c r="U52" s="191"/>
      <c r="V52" s="191"/>
      <c r="W52" s="191"/>
      <c r="X52" s="191"/>
      <c r="Y52" s="191"/>
      <c r="Z52" s="191"/>
      <c r="AA52" s="191"/>
      <c r="AB52" s="191"/>
      <c r="AC52" s="191"/>
      <c r="AD52" s="191"/>
      <c r="AE52" s="191"/>
      <c r="AF52" s="191"/>
    </row>
    <row r="53" spans="1:32" ht="15.75" x14ac:dyDescent="0.3">
      <c r="A53" s="50">
        <v>3.4</v>
      </c>
      <c r="B53" s="88">
        <v>292.8872638454767</v>
      </c>
      <c r="C53" s="88">
        <v>1606.2699912764378</v>
      </c>
      <c r="D53" s="77">
        <v>5.4842602924648984</v>
      </c>
      <c r="E53" s="88">
        <v>334.71517103116457</v>
      </c>
      <c r="F53" s="88">
        <v>312.38836539651288</v>
      </c>
      <c r="G53" s="77">
        <v>0.93329610496629423</v>
      </c>
      <c r="H53" s="88">
        <v>739.9490269280027</v>
      </c>
      <c r="I53" s="88">
        <v>832.53547830230127</v>
      </c>
      <c r="J53" s="77">
        <v>1.1251254451386787</v>
      </c>
      <c r="K53" s="88">
        <v>262.13832561308914</v>
      </c>
      <c r="L53" s="88">
        <v>1709.8501442794925</v>
      </c>
      <c r="M53" s="77">
        <v>6.5227018608610354</v>
      </c>
      <c r="N53" s="88">
        <v>351.28763786651609</v>
      </c>
      <c r="O53" s="88">
        <v>411.95800134721435</v>
      </c>
      <c r="P53" s="77">
        <v>1.1727085070490071</v>
      </c>
      <c r="Q53" s="88">
        <v>738.44039396583457</v>
      </c>
      <c r="R53" s="88">
        <v>844.77755072957837</v>
      </c>
      <c r="S53" s="77">
        <v>1.1440023563617021</v>
      </c>
      <c r="T53" s="50"/>
      <c r="U53" s="191"/>
      <c r="V53" s="191"/>
      <c r="W53" s="191"/>
      <c r="X53" s="191"/>
      <c r="Y53" s="191"/>
      <c r="Z53" s="191"/>
      <c r="AA53" s="191"/>
      <c r="AB53" s="191"/>
      <c r="AC53" s="191"/>
      <c r="AD53" s="191"/>
      <c r="AE53" s="191"/>
      <c r="AF53" s="191"/>
    </row>
    <row r="54" spans="1:32" ht="15.75" x14ac:dyDescent="0.3">
      <c r="A54" s="50">
        <v>3.6</v>
      </c>
      <c r="B54" s="88">
        <v>279.61471101628968</v>
      </c>
      <c r="C54" s="88">
        <v>1744.6184442991566</v>
      </c>
      <c r="D54" s="77">
        <v>6.2393657256378026</v>
      </c>
      <c r="E54" s="88">
        <v>340.42152214865763</v>
      </c>
      <c r="F54" s="88">
        <v>326.68596257459956</v>
      </c>
      <c r="G54" s="77">
        <v>0.95965131849666097</v>
      </c>
      <c r="H54" s="88">
        <v>774.74370375463411</v>
      </c>
      <c r="I54" s="88">
        <v>979.23630775244453</v>
      </c>
      <c r="J54" s="77">
        <v>1.2639487136284937</v>
      </c>
      <c r="K54" s="88">
        <v>249.89817425785736</v>
      </c>
      <c r="L54" s="88">
        <v>1861.9654858214444</v>
      </c>
      <c r="M54" s="77">
        <v>7.4508967156365689</v>
      </c>
      <c r="N54" s="88">
        <v>358.86472568217118</v>
      </c>
      <c r="O54" s="88">
        <v>428.52458322437241</v>
      </c>
      <c r="P54" s="77">
        <v>1.1941117433868258</v>
      </c>
      <c r="Q54" s="88">
        <v>772.43893912392082</v>
      </c>
      <c r="R54" s="88">
        <v>987.35240460967691</v>
      </c>
      <c r="S54" s="77">
        <v>1.2782271252786725</v>
      </c>
      <c r="T54" s="50"/>
      <c r="U54" s="191"/>
      <c r="V54" s="191"/>
      <c r="W54" s="191"/>
      <c r="X54" s="191"/>
      <c r="Y54" s="191"/>
      <c r="Z54" s="191"/>
      <c r="AA54" s="191"/>
      <c r="AB54" s="191"/>
      <c r="AC54" s="191"/>
      <c r="AD54" s="191"/>
      <c r="AE54" s="191"/>
      <c r="AF54" s="191"/>
    </row>
    <row r="55" spans="1:32" ht="15.75" x14ac:dyDescent="0.3">
      <c r="A55" s="50">
        <v>3.8</v>
      </c>
      <c r="B55" s="88">
        <v>265.76563316919476</v>
      </c>
      <c r="C55" s="88">
        <v>1888.9177606768999</v>
      </c>
      <c r="D55" s="77">
        <v>7.1074568150591366</v>
      </c>
      <c r="E55" s="88">
        <v>346.17589049961276</v>
      </c>
      <c r="F55" s="88">
        <v>341.10900476161163</v>
      </c>
      <c r="G55" s="77">
        <v>0.98536326221133297</v>
      </c>
      <c r="H55" s="88">
        <v>809.84398240410223</v>
      </c>
      <c r="I55" s="88">
        <v>1137.53660994031</v>
      </c>
      <c r="J55" s="77">
        <v>1.4046367382559535</v>
      </c>
      <c r="K55" s="88">
        <v>237.12494579124348</v>
      </c>
      <c r="L55" s="88">
        <v>2020.8814500863123</v>
      </c>
      <c r="M55" s="77">
        <v>8.522432944973346</v>
      </c>
      <c r="N55" s="88">
        <v>366.50685526311588</v>
      </c>
      <c r="O55" s="88">
        <v>445.23619646794515</v>
      </c>
      <c r="P55" s="77">
        <v>1.2148100098927463</v>
      </c>
      <c r="Q55" s="88">
        <v>806.73597138543278</v>
      </c>
      <c r="R55" s="88">
        <v>1140.8474009443366</v>
      </c>
      <c r="S55" s="77">
        <v>1.4141521407371038</v>
      </c>
      <c r="T55" s="50"/>
      <c r="U55" s="191"/>
      <c r="V55" s="191"/>
      <c r="W55" s="191"/>
      <c r="X55" s="191"/>
      <c r="Y55" s="191"/>
      <c r="Z55" s="191"/>
      <c r="AA55" s="191"/>
      <c r="AB55" s="191"/>
      <c r="AC55" s="191"/>
      <c r="AD55" s="191"/>
      <c r="AE55" s="191"/>
      <c r="AF55" s="191"/>
    </row>
    <row r="56" spans="1:32" ht="15.75" x14ac:dyDescent="0.3">
      <c r="A56" s="50">
        <v>4</v>
      </c>
      <c r="B56" s="88">
        <v>251.33227367730353</v>
      </c>
      <c r="C56" s="88">
        <v>2039.2048028323272</v>
      </c>
      <c r="D56" s="77">
        <v>8.1135811688496133</v>
      </c>
      <c r="E56" s="88">
        <v>351.97827608402969</v>
      </c>
      <c r="F56" s="88">
        <v>355.6574919575491</v>
      </c>
      <c r="G56" s="77">
        <v>1.0104529629341132</v>
      </c>
      <c r="H56" s="88">
        <v>845.24986287640752</v>
      </c>
      <c r="I56" s="88">
        <v>1307.2114221089262</v>
      </c>
      <c r="J56" s="77">
        <v>1.5465384610184394</v>
      </c>
      <c r="K56" s="88">
        <v>223.81141508781127</v>
      </c>
      <c r="L56" s="88">
        <v>2186.6389500650898</v>
      </c>
      <c r="M56" s="77">
        <v>9.7700063654357088</v>
      </c>
      <c r="N56" s="88">
        <v>374.21402660934996</v>
      </c>
      <c r="O56" s="88">
        <v>462.09284107793286</v>
      </c>
      <c r="P56" s="77">
        <v>1.2348357042220695</v>
      </c>
      <c r="Q56" s="88">
        <v>841.33149075037079</v>
      </c>
      <c r="R56" s="88">
        <v>1305.0862965667725</v>
      </c>
      <c r="S56" s="77">
        <v>1.5512153187119928</v>
      </c>
      <c r="T56" s="50"/>
      <c r="U56" s="191"/>
      <c r="V56" s="191"/>
      <c r="W56" s="191"/>
      <c r="X56" s="191"/>
      <c r="Y56" s="191"/>
      <c r="Z56" s="191"/>
      <c r="AA56" s="191"/>
      <c r="AB56" s="191"/>
      <c r="AC56" s="191"/>
      <c r="AD56" s="191"/>
      <c r="AE56" s="191"/>
      <c r="AF56" s="191"/>
    </row>
    <row r="57" spans="1:32" ht="15.75" x14ac:dyDescent="0.3">
      <c r="A57" s="50">
        <v>4.2</v>
      </c>
      <c r="B57" s="88">
        <v>236.30687591372771</v>
      </c>
      <c r="C57" s="88">
        <v>2195.5164331880983</v>
      </c>
      <c r="D57" s="77">
        <v>9.2909545043862796</v>
      </c>
      <c r="E57" s="88">
        <v>357.82867890190863</v>
      </c>
      <c r="F57" s="88">
        <v>370.33142416241191</v>
      </c>
      <c r="G57" s="77">
        <v>1.0349405902815594</v>
      </c>
      <c r="H57" s="88">
        <v>880.9613451715494</v>
      </c>
      <c r="I57" s="88">
        <v>1488.0313887592301</v>
      </c>
      <c r="J57" s="77">
        <v>1.6890995239631839</v>
      </c>
      <c r="K57" s="88">
        <v>209.95035702212533</v>
      </c>
      <c r="L57" s="88">
        <v>2359.2788987487711</v>
      </c>
      <c r="M57" s="77">
        <v>11.237317869862645</v>
      </c>
      <c r="N57" s="88">
        <v>381.98623972087364</v>
      </c>
      <c r="O57" s="88">
        <v>479.09451705433537</v>
      </c>
      <c r="P57" s="77">
        <v>1.2542193074923877</v>
      </c>
      <c r="Q57" s="88">
        <v>876.22549721873474</v>
      </c>
      <c r="R57" s="88">
        <v>1479.886977124117</v>
      </c>
      <c r="S57" s="77">
        <v>1.6889339351816288</v>
      </c>
      <c r="T57" s="50"/>
      <c r="U57" s="191"/>
      <c r="V57" s="191"/>
      <c r="W57" s="191"/>
      <c r="X57" s="191"/>
      <c r="Y57" s="191"/>
      <c r="Z57" s="191"/>
      <c r="AA57" s="191"/>
      <c r="AB57" s="191"/>
      <c r="AC57" s="191"/>
      <c r="AD57" s="191"/>
      <c r="AE57" s="191"/>
      <c r="AF57" s="191"/>
    </row>
    <row r="58" spans="1:32" ht="15.75" x14ac:dyDescent="0.3">
      <c r="A58" s="50">
        <v>4.4000000000000004</v>
      </c>
      <c r="B58" s="88">
        <v>220.68168325157978</v>
      </c>
      <c r="C58" s="88">
        <v>2357.8895141668713</v>
      </c>
      <c r="D58" s="77">
        <v>10.68457281739531</v>
      </c>
      <c r="E58" s="88">
        <v>363.72709895324977</v>
      </c>
      <c r="F58" s="88">
        <v>385.13080137620017</v>
      </c>
      <c r="G58" s="77">
        <v>1.0588454984095135</v>
      </c>
      <c r="H58" s="88">
        <v>916.97842928952844</v>
      </c>
      <c r="I58" s="88">
        <v>1679.7667661639653</v>
      </c>
      <c r="J58" s="77">
        <v>1.8318498151209974</v>
      </c>
      <c r="K58" s="88">
        <v>195.53454646875002</v>
      </c>
      <c r="L58" s="88">
        <v>2538.8422091283478</v>
      </c>
      <c r="M58" s="77">
        <v>12.9841107619011</v>
      </c>
      <c r="N58" s="88">
        <v>389.82349459768682</v>
      </c>
      <c r="O58" s="88">
        <v>496.24122439715285</v>
      </c>
      <c r="P58" s="77">
        <v>1.2729895228846926</v>
      </c>
      <c r="Q58" s="88">
        <v>911.41799079052464</v>
      </c>
      <c r="R58" s="88">
        <v>1665.0647064303857</v>
      </c>
      <c r="S58" s="77">
        <v>1.8268947105007005</v>
      </c>
      <c r="T58" s="50"/>
      <c r="U58" s="191"/>
      <c r="V58" s="191"/>
      <c r="W58" s="191"/>
      <c r="X58" s="191"/>
      <c r="Y58" s="191"/>
      <c r="Z58" s="191"/>
      <c r="AA58" s="191"/>
      <c r="AB58" s="191"/>
      <c r="AC58" s="191"/>
      <c r="AD58" s="191"/>
      <c r="AE58" s="191"/>
      <c r="AF58" s="191"/>
    </row>
    <row r="59" spans="1:32" ht="15.75" x14ac:dyDescent="0.3">
      <c r="A59" s="50">
        <v>4.5999999999999996</v>
      </c>
      <c r="B59" s="88">
        <v>204.44893906397078</v>
      </c>
      <c r="C59" s="88">
        <v>2526.3609081913064</v>
      </c>
      <c r="D59" s="77">
        <v>12.356928432877922</v>
      </c>
      <c r="E59" s="88">
        <v>369.67353623805292</v>
      </c>
      <c r="F59" s="88">
        <v>400.05562359891388</v>
      </c>
      <c r="G59" s="77">
        <v>1.0821862654006595</v>
      </c>
      <c r="H59" s="88">
        <v>953.30111523034441</v>
      </c>
      <c r="I59" s="88">
        <v>1882.1902294794236</v>
      </c>
      <c r="J59" s="77">
        <v>1.9743921405406448</v>
      </c>
      <c r="K59" s="88">
        <v>180.55675830224993</v>
      </c>
      <c r="L59" s="88">
        <v>2725.3697941948149</v>
      </c>
      <c r="M59" s="77">
        <v>15.094255234869566</v>
      </c>
      <c r="N59" s="88">
        <v>397.7257912397896</v>
      </c>
      <c r="O59" s="88">
        <v>513.53296310638507</v>
      </c>
      <c r="P59" s="77">
        <v>1.2911734024228143</v>
      </c>
      <c r="Q59" s="88">
        <v>946.90897146574048</v>
      </c>
      <c r="R59" s="88">
        <v>1860.4344978987369</v>
      </c>
      <c r="S59" s="77">
        <v>1.964744821267171</v>
      </c>
      <c r="T59" s="50"/>
      <c r="U59" s="191"/>
      <c r="V59" s="191"/>
      <c r="W59" s="191"/>
      <c r="X59" s="191"/>
      <c r="Y59" s="191"/>
      <c r="Z59" s="191"/>
      <c r="AA59" s="191"/>
      <c r="AB59" s="191"/>
      <c r="AC59" s="191"/>
      <c r="AD59" s="191"/>
      <c r="AE59" s="191"/>
      <c r="AF59" s="191"/>
    </row>
    <row r="60" spans="1:32" x14ac:dyDescent="0.25">
      <c r="A60" s="191"/>
      <c r="B60" s="191"/>
      <c r="C60" s="191"/>
      <c r="D60" s="191"/>
      <c r="E60" s="191"/>
      <c r="F60" s="191"/>
      <c r="G60" s="191"/>
      <c r="H60" s="191"/>
      <c r="I60" s="191"/>
      <c r="J60" s="191"/>
      <c r="K60" s="191"/>
      <c r="L60" s="191"/>
      <c r="M60" s="191"/>
      <c r="N60" s="191"/>
      <c r="O60" s="191"/>
      <c r="P60" s="191"/>
      <c r="Q60" s="191"/>
      <c r="R60" s="191"/>
      <c r="S60" s="191"/>
      <c r="T60" s="191"/>
      <c r="U60" s="191"/>
      <c r="V60" s="191"/>
      <c r="W60" s="191"/>
      <c r="X60" s="191"/>
      <c r="Y60" s="191"/>
      <c r="Z60" s="191"/>
      <c r="AA60" s="191"/>
      <c r="AB60" s="191"/>
      <c r="AC60" s="191"/>
      <c r="AD60" s="191"/>
      <c r="AE60" s="191"/>
      <c r="AF60" s="191"/>
    </row>
    <row r="61" spans="1:32" ht="15.75" x14ac:dyDescent="0.3">
      <c r="A61" s="49" t="s">
        <v>1279</v>
      </c>
      <c r="B61" s="49"/>
      <c r="C61" s="191"/>
      <c r="D61" s="191"/>
      <c r="E61" s="191"/>
      <c r="F61" s="191"/>
      <c r="G61" s="191"/>
      <c r="H61" s="191"/>
      <c r="I61" s="191"/>
      <c r="J61" s="191"/>
      <c r="K61" s="191"/>
      <c r="L61" s="191"/>
      <c r="M61" s="191"/>
      <c r="N61" s="191"/>
      <c r="O61" s="191"/>
      <c r="P61" s="191"/>
      <c r="Q61" s="191"/>
      <c r="R61" s="191"/>
      <c r="S61" s="191"/>
      <c r="T61" s="191"/>
      <c r="U61" s="191"/>
      <c r="V61" s="191"/>
      <c r="W61" s="191"/>
      <c r="X61" s="191"/>
      <c r="Y61" s="191"/>
      <c r="Z61" s="191"/>
      <c r="AA61" s="191"/>
      <c r="AB61" s="191"/>
      <c r="AC61" s="191"/>
      <c r="AD61" s="191"/>
      <c r="AE61" s="191"/>
      <c r="AF61" s="191"/>
    </row>
    <row r="62" spans="1:32" ht="15.75" x14ac:dyDescent="0.3">
      <c r="A62" s="185">
        <v>3.2</v>
      </c>
      <c r="B62" s="185">
        <v>1</v>
      </c>
    </row>
    <row r="63" spans="1:32" ht="15.75" x14ac:dyDescent="0.3">
      <c r="A63" s="185">
        <v>4.8</v>
      </c>
      <c r="B63" s="185">
        <v>1</v>
      </c>
    </row>
    <row r="66" spans="1:9" ht="15.75" x14ac:dyDescent="0.3">
      <c r="A66" s="207" t="s">
        <v>107</v>
      </c>
      <c r="B66" s="207"/>
      <c r="C66" s="207" t="s">
        <v>108</v>
      </c>
      <c r="D66" s="207"/>
      <c r="I66" s="2"/>
    </row>
    <row r="67" spans="1:9" ht="15.75" x14ac:dyDescent="0.3">
      <c r="A67" s="25">
        <v>0</v>
      </c>
      <c r="B67" s="25">
        <v>0</v>
      </c>
      <c r="C67" s="25">
        <v>1</v>
      </c>
      <c r="D67" s="25">
        <v>0</v>
      </c>
      <c r="I67" s="2"/>
    </row>
    <row r="68" spans="1:9" ht="15.75" x14ac:dyDescent="0.3">
      <c r="A68" s="17">
        <f>A77</f>
        <v>11.817946461232138</v>
      </c>
      <c r="B68" s="25">
        <v>0</v>
      </c>
      <c r="C68" s="25">
        <v>1</v>
      </c>
      <c r="D68" s="25">
        <v>-60</v>
      </c>
      <c r="I68" s="2"/>
    </row>
    <row r="69" spans="1:9" ht="15.75" x14ac:dyDescent="0.3">
      <c r="A69" s="2"/>
      <c r="B69" s="2"/>
      <c r="C69" s="2"/>
      <c r="D69" s="2"/>
      <c r="I69" s="2"/>
    </row>
    <row r="70" spans="1:9" ht="15.75" x14ac:dyDescent="0.3">
      <c r="A70" s="2"/>
      <c r="B70" s="27" t="s">
        <v>134</v>
      </c>
      <c r="C70" s="23" t="s">
        <v>155</v>
      </c>
      <c r="D70" s="2"/>
      <c r="I70" s="2"/>
    </row>
    <row r="71" spans="1:9" ht="15.75" x14ac:dyDescent="0.3">
      <c r="A71" s="7" t="s">
        <v>80</v>
      </c>
      <c r="B71" s="7" t="s">
        <v>141</v>
      </c>
      <c r="C71" s="27" t="s">
        <v>141</v>
      </c>
      <c r="D71" s="2"/>
      <c r="I71" s="2"/>
    </row>
    <row r="72" spans="1:9" ht="15.75" x14ac:dyDescent="0.3">
      <c r="A72" s="7">
        <f>'paratia ancorata'!B147</f>
        <v>0</v>
      </c>
      <c r="B72" s="17">
        <f>'paratia ancorata'!G147</f>
        <v>3.9783468735437344</v>
      </c>
      <c r="C72" s="17">
        <f>'paratia ancorata'!G297</f>
        <v>4.765985042338662</v>
      </c>
      <c r="D72" s="2"/>
      <c r="I72" s="2"/>
    </row>
    <row r="73" spans="1:9" ht="15.75" x14ac:dyDescent="0.3">
      <c r="A73" s="7">
        <f>'paratia ancorata'!B148</f>
        <v>1</v>
      </c>
      <c r="B73" s="17">
        <f>'paratia ancorata'!G148</f>
        <v>9.4868271599889056</v>
      </c>
      <c r="C73" s="17">
        <f>'paratia ancorata'!G298</f>
        <v>10.485167093145057</v>
      </c>
      <c r="D73" s="2"/>
      <c r="I73" s="2"/>
    </row>
    <row r="74" spans="1:9" ht="15.75" x14ac:dyDescent="0.3">
      <c r="A74" s="7">
        <f>'paratia ancorata'!B149</f>
        <v>4</v>
      </c>
      <c r="B74" s="17">
        <f>'paratia ancorata'!G149</f>
        <v>48.667627637397523</v>
      </c>
      <c r="C74" s="17">
        <f>'paratia ancorata'!G299</f>
        <v>50.017137177822377</v>
      </c>
      <c r="D74" s="2"/>
      <c r="I74" s="2"/>
    </row>
    <row r="75" spans="1:9" ht="15.75" x14ac:dyDescent="0.3">
      <c r="A75" s="7">
        <f>'paratia ancorata'!B150</f>
        <v>4</v>
      </c>
      <c r="B75" s="17">
        <f>'paratia ancorata'!G150</f>
        <v>51.793944166810384</v>
      </c>
      <c r="C75" s="17">
        <f>'paratia ancorata'!G300</f>
        <v>52.753692195556475</v>
      </c>
      <c r="D75" s="2"/>
      <c r="I75" s="2"/>
    </row>
    <row r="76" spans="1:9" ht="15.75" x14ac:dyDescent="0.3">
      <c r="A76" s="7">
        <f>'paratia ancorata'!B151</f>
        <v>5.4</v>
      </c>
      <c r="B76" s="17">
        <f>'paratia ancorata'!G151</f>
        <v>69.617613970514412</v>
      </c>
      <c r="C76" s="17">
        <f>'paratia ancorata'!G301</f>
        <v>71.36173796645096</v>
      </c>
      <c r="D76" s="2"/>
      <c r="I76" s="2"/>
    </row>
    <row r="77" spans="1:9" ht="15.75" x14ac:dyDescent="0.3">
      <c r="A77" s="17">
        <f>'paratia ancorata'!B152</f>
        <v>11.817946461232138</v>
      </c>
      <c r="B77" s="17">
        <f>'paratia ancorata'!G152</f>
        <v>151.32572721540896</v>
      </c>
      <c r="C77" s="17">
        <f>'paratia ancorata'!G302</f>
        <v>156.66562475627796</v>
      </c>
      <c r="I77" s="2"/>
    </row>
    <row r="78" spans="1:9" ht="15.75" x14ac:dyDescent="0.3">
      <c r="A78" s="17">
        <f>'paratia ancorata'!B156</f>
        <v>11.817946461232138</v>
      </c>
      <c r="B78" s="17">
        <f>-'paratia ancorata'!G156</f>
        <v>-211.14977350310278</v>
      </c>
      <c r="C78" s="17">
        <f>-'paratia ancorata'!G306</f>
        <v>-215.75549712039742</v>
      </c>
      <c r="I78" s="2"/>
    </row>
    <row r="79" spans="1:9" ht="15.75" x14ac:dyDescent="0.3">
      <c r="A79" s="7">
        <f>'paratia ancorata'!B155</f>
        <v>5.4</v>
      </c>
      <c r="B79" s="17">
        <f>-'paratia ancorata'!G155</f>
        <v>-12.843466447237221</v>
      </c>
      <c r="C79" s="17">
        <f>-'paratia ancorata'!G305</f>
        <v>-16.145628878880956</v>
      </c>
      <c r="I79" s="2"/>
    </row>
    <row r="80" spans="1:9" ht="15.75" x14ac:dyDescent="0.3">
      <c r="A80" s="7">
        <f>A79</f>
        <v>5.4</v>
      </c>
      <c r="B80" s="7">
        <v>0</v>
      </c>
      <c r="C80" s="27">
        <v>0</v>
      </c>
      <c r="I80" s="2"/>
    </row>
    <row r="81" spans="1:18" ht="15.75" x14ac:dyDescent="0.3">
      <c r="A81" s="2" t="s">
        <v>140</v>
      </c>
      <c r="B81" s="17">
        <f>'paratia ancorata'!$F$168</f>
        <v>169.1653164178714</v>
      </c>
      <c r="C81" s="17">
        <f>'paratia ancorata'!$F$317</f>
        <v>172.82903093140737</v>
      </c>
      <c r="I81" s="2"/>
    </row>
    <row r="82" spans="1:18" ht="15.75" x14ac:dyDescent="0.3">
      <c r="I82" s="2"/>
    </row>
    <row r="83" spans="1:18" ht="15.75" x14ac:dyDescent="0.3">
      <c r="C83" s="2" t="s">
        <v>134</v>
      </c>
      <c r="D83" s="42" t="s">
        <v>155</v>
      </c>
      <c r="I83" s="2"/>
    </row>
    <row r="84" spans="1:18" ht="18" x14ac:dyDescent="0.35">
      <c r="B84" s="25" t="s">
        <v>80</v>
      </c>
      <c r="C84" s="30" t="s">
        <v>142</v>
      </c>
      <c r="D84" s="30" t="s">
        <v>142</v>
      </c>
      <c r="I84" s="2"/>
    </row>
    <row r="85" spans="1:18" ht="15.75" x14ac:dyDescent="0.3">
      <c r="A85" s="30" t="s">
        <v>135</v>
      </c>
      <c r="B85" s="34">
        <f t="shared" ref="B85:D88" si="0">A72</f>
        <v>0</v>
      </c>
      <c r="C85" s="29">
        <f t="shared" si="0"/>
        <v>3.9783468735437344</v>
      </c>
      <c r="D85" s="29">
        <f t="shared" si="0"/>
        <v>4.765985042338662</v>
      </c>
      <c r="I85" s="2"/>
    </row>
    <row r="86" spans="1:18" ht="15.75" x14ac:dyDescent="0.3">
      <c r="A86" t="s">
        <v>136</v>
      </c>
      <c r="B86" s="34">
        <f t="shared" si="0"/>
        <v>1</v>
      </c>
      <c r="C86" s="29">
        <f t="shared" si="0"/>
        <v>9.4868271599889056</v>
      </c>
      <c r="D86" s="29">
        <f t="shared" si="0"/>
        <v>10.485167093145057</v>
      </c>
      <c r="I86" s="2"/>
    </row>
    <row r="87" spans="1:18" ht="15.75" x14ac:dyDescent="0.3">
      <c r="A87" s="245" t="s">
        <v>137</v>
      </c>
      <c r="B87" s="34">
        <f t="shared" si="0"/>
        <v>4</v>
      </c>
      <c r="C87" s="29">
        <f t="shared" si="0"/>
        <v>48.667627637397523</v>
      </c>
      <c r="D87" s="29">
        <f t="shared" si="0"/>
        <v>50.017137177822377</v>
      </c>
      <c r="I87" s="2"/>
      <c r="J87" s="196"/>
      <c r="K87" s="196"/>
      <c r="L87" s="196"/>
      <c r="M87" s="196"/>
      <c r="N87" s="196"/>
      <c r="O87" s="196"/>
      <c r="P87" s="196"/>
      <c r="Q87" s="196"/>
      <c r="R87" s="196"/>
    </row>
    <row r="88" spans="1:18" ht="15.75" x14ac:dyDescent="0.3">
      <c r="A88" s="245"/>
      <c r="B88" s="34">
        <f t="shared" si="0"/>
        <v>4</v>
      </c>
      <c r="C88" s="29">
        <f t="shared" si="0"/>
        <v>51.793944166810384</v>
      </c>
      <c r="D88" s="29">
        <f t="shared" si="0"/>
        <v>52.753692195556475</v>
      </c>
      <c r="I88" s="2"/>
      <c r="J88" s="196"/>
      <c r="K88" s="196"/>
      <c r="L88" s="196"/>
      <c r="M88" s="196"/>
      <c r="N88" s="196"/>
      <c r="O88" s="196"/>
      <c r="P88" s="196"/>
      <c r="Q88" s="196"/>
      <c r="R88" s="196"/>
    </row>
    <row r="89" spans="1:18" ht="18" customHeight="1" x14ac:dyDescent="0.3">
      <c r="A89" s="245" t="s">
        <v>138</v>
      </c>
      <c r="B89" s="34">
        <v>5.4</v>
      </c>
      <c r="C89" s="29">
        <f>B76</f>
        <v>69.617613970514412</v>
      </c>
      <c r="D89" s="29">
        <f>C76</f>
        <v>71.36173796645096</v>
      </c>
      <c r="I89" s="2"/>
      <c r="J89" s="196"/>
      <c r="K89" s="196"/>
      <c r="L89" s="196"/>
      <c r="M89" s="196"/>
      <c r="N89" s="196"/>
      <c r="O89" s="196"/>
      <c r="P89" s="196"/>
      <c r="Q89" s="196"/>
      <c r="R89" s="196"/>
    </row>
    <row r="90" spans="1:18" ht="15.75" x14ac:dyDescent="0.3">
      <c r="A90" s="245"/>
      <c r="B90" s="34">
        <f>A76</f>
        <v>5.4</v>
      </c>
      <c r="C90" s="29">
        <f>B76+B79</f>
        <v>56.774147523277193</v>
      </c>
      <c r="D90" s="29">
        <f>C76+C79</f>
        <v>55.216109087570004</v>
      </c>
      <c r="I90" s="2"/>
      <c r="J90" s="196"/>
      <c r="K90" s="196"/>
      <c r="L90" s="196"/>
      <c r="M90" s="196"/>
      <c r="N90" s="196"/>
      <c r="O90" s="196"/>
      <c r="P90" s="196"/>
      <c r="Q90" s="196"/>
      <c r="R90" s="196"/>
    </row>
    <row r="91" spans="1:18" ht="15.75" customHeight="1" x14ac:dyDescent="0.3">
      <c r="A91" s="30" t="s">
        <v>139</v>
      </c>
      <c r="B91" s="35">
        <f>A77</f>
        <v>11.817946461232138</v>
      </c>
      <c r="C91" s="29">
        <f>B77+B78</f>
        <v>-59.824046287693818</v>
      </c>
      <c r="D91" s="29">
        <f>C77+C78</f>
        <v>-59.089872364119458</v>
      </c>
      <c r="I91" s="2"/>
      <c r="J91" s="196"/>
      <c r="K91" s="196"/>
      <c r="L91" s="196"/>
      <c r="M91" s="196"/>
      <c r="N91" s="196"/>
      <c r="O91" s="196"/>
      <c r="P91" s="196"/>
      <c r="Q91" s="196"/>
      <c r="R91" s="196"/>
    </row>
    <row r="92" spans="1:18" ht="15.75" x14ac:dyDescent="0.3">
      <c r="A92" s="30"/>
      <c r="B92" s="35">
        <f>B91</f>
        <v>11.817946461232138</v>
      </c>
      <c r="C92" s="30">
        <v>0</v>
      </c>
      <c r="D92" s="30">
        <v>0</v>
      </c>
      <c r="I92" s="2"/>
      <c r="J92" s="196"/>
      <c r="K92" s="196"/>
      <c r="L92" s="196"/>
      <c r="M92" s="196"/>
      <c r="N92" s="196"/>
      <c r="O92" s="196"/>
      <c r="P92" s="196"/>
      <c r="Q92" s="196"/>
      <c r="R92" s="196"/>
    </row>
    <row r="93" spans="1:18" ht="15.75" x14ac:dyDescent="0.3">
      <c r="A93" s="33"/>
      <c r="B93" s="36"/>
      <c r="C93" s="246" t="s">
        <v>134</v>
      </c>
      <c r="D93" s="246"/>
      <c r="E93" s="246"/>
      <c r="F93" s="244" t="s">
        <v>155</v>
      </c>
      <c r="G93" s="244"/>
      <c r="H93" s="244"/>
      <c r="I93" s="2"/>
      <c r="J93" s="196"/>
      <c r="K93" s="196"/>
      <c r="L93" s="196"/>
      <c r="M93" s="196"/>
      <c r="N93" s="196"/>
      <c r="O93" s="196"/>
      <c r="P93" s="196"/>
      <c r="Q93" s="196"/>
      <c r="R93" s="196"/>
    </row>
    <row r="94" spans="1:18" ht="18" x14ac:dyDescent="0.35">
      <c r="B94" s="40" t="s">
        <v>80</v>
      </c>
      <c r="C94" s="30" t="s">
        <v>145</v>
      </c>
      <c r="D94" s="30" t="s">
        <v>147</v>
      </c>
      <c r="E94" s="30" t="s">
        <v>149</v>
      </c>
      <c r="F94" s="30" t="s">
        <v>145</v>
      </c>
      <c r="G94" s="30" t="s">
        <v>147</v>
      </c>
      <c r="H94" s="30" t="s">
        <v>149</v>
      </c>
      <c r="I94" s="2"/>
      <c r="J94" s="196"/>
      <c r="K94" s="196"/>
      <c r="L94" s="196"/>
      <c r="M94" s="196"/>
      <c r="N94" s="196"/>
      <c r="O94" s="196"/>
      <c r="P94" s="196"/>
      <c r="Q94" s="196"/>
      <c r="R94" s="196"/>
    </row>
    <row r="95" spans="1:18" ht="15.75" x14ac:dyDescent="0.3">
      <c r="B95" s="40" t="s">
        <v>144</v>
      </c>
      <c r="C95" s="40" t="s">
        <v>146</v>
      </c>
      <c r="D95" s="40" t="s">
        <v>148</v>
      </c>
      <c r="E95" s="40" t="s">
        <v>150</v>
      </c>
      <c r="F95" s="40" t="s">
        <v>146</v>
      </c>
      <c r="G95" s="40" t="s">
        <v>148</v>
      </c>
      <c r="H95" s="40" t="s">
        <v>150</v>
      </c>
      <c r="I95" s="2"/>
      <c r="J95" s="196"/>
      <c r="K95" s="196"/>
      <c r="L95" s="196"/>
      <c r="M95" s="196"/>
      <c r="N95" s="196"/>
      <c r="O95" s="196"/>
      <c r="P95" s="196"/>
      <c r="Q95" s="196"/>
      <c r="R95" s="196"/>
    </row>
    <row r="96" spans="1:18" ht="15.75" x14ac:dyDescent="0.3">
      <c r="A96" s="30" t="s">
        <v>135</v>
      </c>
      <c r="B96" s="30">
        <v>0</v>
      </c>
      <c r="C96" s="29">
        <f>C85</f>
        <v>3.9783468735437344</v>
      </c>
      <c r="D96" s="30">
        <v>0</v>
      </c>
      <c r="E96" s="41">
        <v>0</v>
      </c>
      <c r="F96" s="29">
        <f>D85</f>
        <v>4.765985042338662</v>
      </c>
      <c r="G96" s="30">
        <v>0</v>
      </c>
      <c r="H96" s="30">
        <v>0</v>
      </c>
      <c r="I96" s="2"/>
      <c r="J96" s="196"/>
      <c r="K96" s="196"/>
      <c r="L96" s="196"/>
      <c r="M96" s="196"/>
      <c r="N96" s="196"/>
      <c r="O96" s="196"/>
      <c r="P96" s="196"/>
      <c r="Q96" s="196"/>
      <c r="R96" s="196"/>
    </row>
    <row r="97" spans="1:9" ht="15.75" x14ac:dyDescent="0.3">
      <c r="B97" s="30">
        <v>0.2</v>
      </c>
      <c r="C97" s="29">
        <f>C$96+(C$101-C$96)/(B$101-B$96)*($B97-B$96)</f>
        <v>5.0800429308327688</v>
      </c>
      <c r="D97" s="29">
        <f>D96+(C97+C96)*(B97-B96)/2</f>
        <v>0.90583898043765032</v>
      </c>
      <c r="E97" s="41">
        <f>E96+D96*(B97-B96)+C96*(B97-B96)^2/2+(C97-C96)*(B97-B96)^2/6</f>
        <v>8.6911577852801597E-2</v>
      </c>
      <c r="F97" s="29">
        <f>F$96+(F$101-F$96)/(B$101-B$96)*($B97-B$96)</f>
        <v>5.9098214524999406</v>
      </c>
      <c r="G97" s="29">
        <f>G96+(F97+F96)*(B97-B96)/2</f>
        <v>1.0675806494838604</v>
      </c>
      <c r="H97" s="41">
        <f>H96+G96*(B97-B96)+F96*(B97-B96)^2/2+(F97-F96)*(B97-B96)^2/6</f>
        <v>0.10294527691451512</v>
      </c>
      <c r="I97" s="2"/>
    </row>
    <row r="98" spans="1:9" ht="15.75" x14ac:dyDescent="0.3">
      <c r="B98" s="30">
        <v>0.4</v>
      </c>
      <c r="C98" s="29">
        <f>C$96+(C$101-C$96)/(B$101-B$96)*($B98-B$96)</f>
        <v>6.1817389881218023</v>
      </c>
      <c r="D98" s="29">
        <f>D97+(C98+C97)*(B98-B97)/2</f>
        <v>2.0320171723331075</v>
      </c>
      <c r="E98" s="41">
        <f>E97+D97*(B98-B97)+C97*(B98-B97)^2/2+(C98-C97)*(B98-B97)^2/6</f>
        <v>0.37702487293891396</v>
      </c>
      <c r="F98" s="29">
        <f>F$96+(F$101-F$96)/(B$101-B$96)*($B98-B$96)</f>
        <v>7.0536578626612201</v>
      </c>
      <c r="G98" s="29">
        <f>G97+(F98+F97)*(B98-B97)/2</f>
        <v>2.3639285809999766</v>
      </c>
      <c r="H98" s="41">
        <f>H97+G97*(B98-B97)+F97*(B98-B97)^2/2+(F98-F97)*(B98-B97)^2/6</f>
        <v>0.44228341192902793</v>
      </c>
      <c r="I98" s="2"/>
    </row>
    <row r="99" spans="1:9" ht="15.75" x14ac:dyDescent="0.3">
      <c r="B99" s="30">
        <v>0.6</v>
      </c>
      <c r="C99" s="29">
        <f>C$96+(C$101-C$96)/(B$101-B$96)*($B99-B$96)</f>
        <v>7.2834350454108368</v>
      </c>
      <c r="D99" s="29">
        <f>D98+(C99+C98)*(B99-B98)/2</f>
        <v>3.3785345756863712</v>
      </c>
      <c r="E99" s="41">
        <f>E98+D98*(B99-B98)+C98*(B99-B98)^2/2+(C99-C98)*(B99-B98)^2/6</f>
        <v>0.9144077275498983</v>
      </c>
      <c r="F99" s="29">
        <f>F$96+(F$101-F$96)/(B$101-B$96)*($B99-B$96)</f>
        <v>8.1974942728224995</v>
      </c>
      <c r="G99" s="29">
        <f>G98+(F99+F98)*(B99-B98)/2</f>
        <v>3.889043794548348</v>
      </c>
      <c r="H99" s="41">
        <f>H98+G98*(B99-B98)+F98*(B99-B98)^2/2+(F99-F98)*(B99-B98)^2/6</f>
        <v>1.0637678614499895</v>
      </c>
      <c r="I99" s="2"/>
    </row>
    <row r="100" spans="1:9" ht="15.75" x14ac:dyDescent="0.3">
      <c r="B100" s="30">
        <v>0.8</v>
      </c>
      <c r="C100" s="29">
        <f>C$96+(C$101-C$96)/(B$101-B$96)*($B100-B$96)</f>
        <v>8.3851311026998712</v>
      </c>
      <c r="D100" s="29">
        <f>D99+(C100+C99)*(B100-B99)/2</f>
        <v>4.9453911904974426</v>
      </c>
      <c r="E100" s="41">
        <f>E99+D99*(B100-B99)+C99*(B100-B99)^2/2+(C100-C99)*(B100-B99)^2/6</f>
        <v>1.7431279839773164</v>
      </c>
      <c r="F100" s="29">
        <f>F$96+(F$101-F$96)/(B$101-B$96)*($B100-B$96)</f>
        <v>9.3413306829837772</v>
      </c>
      <c r="G100" s="29">
        <f>G99+(F100+F99)*(B100-B99)/2</f>
        <v>5.6429262901289761</v>
      </c>
      <c r="H100" s="41">
        <f>H99+G99*(B100-B99)+F99*(B100-B99)^2/2+(F100-F99)*(B100-B99)^2/6</f>
        <v>2.0131520818838515</v>
      </c>
      <c r="I100" s="2"/>
    </row>
    <row r="101" spans="1:9" ht="15.75" x14ac:dyDescent="0.3">
      <c r="A101" s="38" t="s">
        <v>136</v>
      </c>
      <c r="B101" s="30">
        <v>1</v>
      </c>
      <c r="C101" s="29">
        <f>C86</f>
        <v>9.4868271599889056</v>
      </c>
      <c r="D101" s="29">
        <f>D100+(C101+C100)*(B101-B100)/2</f>
        <v>6.7325870167663204</v>
      </c>
      <c r="E101" s="41">
        <f>E100+D100*(B101-B100)+C100*(B101-B100)^2/2+(C101-C100)*(B101-B100)^2/6</f>
        <v>2.9072534845127289</v>
      </c>
      <c r="F101" s="29">
        <f>D86</f>
        <v>10.485167093145057</v>
      </c>
      <c r="G101" s="29">
        <f>G100+(F101+F100)*(B101-B100)/2</f>
        <v>7.6255760677418589</v>
      </c>
      <c r="H101" s="41">
        <f>H100+G100*(B101-B100)+F100*(B101-B100)^2/2+(F101-F100)*(B101-B100)^2/6</f>
        <v>3.3361895296370636</v>
      </c>
      <c r="I101" s="2"/>
    </row>
    <row r="102" spans="1:9" ht="15.75" x14ac:dyDescent="0.3">
      <c r="A102" s="38"/>
      <c r="B102" s="30">
        <v>1</v>
      </c>
      <c r="C102" s="29">
        <f>C86</f>
        <v>9.4868271599889056</v>
      </c>
      <c r="D102" s="29">
        <f>D101-B81</f>
        <v>-162.43272940110506</v>
      </c>
      <c r="E102" s="41">
        <f>E101</f>
        <v>2.9072534845127289</v>
      </c>
      <c r="F102" s="29">
        <f>F101</f>
        <v>10.485167093145057</v>
      </c>
      <c r="G102" s="29">
        <f>G101-C81</f>
        <v>-165.20345486366551</v>
      </c>
      <c r="H102" s="41">
        <f>H101</f>
        <v>3.3361895296370636</v>
      </c>
      <c r="I102" s="2"/>
    </row>
    <row r="103" spans="1:9" ht="15.75" x14ac:dyDescent="0.3">
      <c r="B103" s="30">
        <v>1.2</v>
      </c>
      <c r="C103" s="29">
        <f t="shared" ref="C103:C116" si="1">C$102+(C$117-C$102)/(B$117-B$102)*($B103-B$102)</f>
        <v>12.098880525149479</v>
      </c>
      <c r="D103" s="29">
        <f t="shared" ref="D103:D117" si="2">D102+(C103+C102)*(B103-B102)/2</f>
        <v>-160.27415863259122</v>
      </c>
      <c r="E103" s="41">
        <f t="shared" ref="E103:E117" si="3">E102+D102*(B103-B102)+C102*(B103-B102)^2/2+(C103-C102)*(B103-B102)^2/6</f>
        <v>-29.372142163407432</v>
      </c>
      <c r="F103" s="29">
        <f t="shared" ref="F103:F116" si="4">F$102+(F$117-F$102)/(B$117-B$102)*($B103-B$102)</f>
        <v>13.120631765456878</v>
      </c>
      <c r="G103" s="29">
        <f t="shared" ref="G103:G117" si="5">G102+(F103+F102)*(B103-B102)/2</f>
        <v>-162.84287497780531</v>
      </c>
      <c r="H103" s="41">
        <f t="shared" ref="H103:H117" si="6">H102+G102*(B103-B102)+F102*(B103-B102)^2/2+(F103-F102)*(B103-B102)^2/6</f>
        <v>-29.47722833675105</v>
      </c>
      <c r="I103" s="2"/>
    </row>
    <row r="104" spans="1:9" ht="15.75" x14ac:dyDescent="0.3">
      <c r="B104" s="30">
        <v>1.4</v>
      </c>
      <c r="C104" s="29">
        <f t="shared" si="1"/>
        <v>14.710933890310052</v>
      </c>
      <c r="D104" s="29">
        <f t="shared" si="2"/>
        <v>-157.59317719104527</v>
      </c>
      <c r="E104" s="41">
        <f t="shared" si="3"/>
        <v>-61.167582590321608</v>
      </c>
      <c r="F104" s="29">
        <f t="shared" si="4"/>
        <v>15.756096437768697</v>
      </c>
      <c r="G104" s="29">
        <f t="shared" si="5"/>
        <v>-159.95520215748274</v>
      </c>
      <c r="H104" s="41">
        <f t="shared" si="6"/>
        <v>-61.765820932520889</v>
      </c>
      <c r="I104" s="2"/>
    </row>
    <row r="105" spans="1:9" ht="15.75" x14ac:dyDescent="0.3">
      <c r="B105" s="30">
        <v>1.6</v>
      </c>
      <c r="C105" s="29">
        <f t="shared" si="1"/>
        <v>17.322987255470629</v>
      </c>
      <c r="D105" s="29">
        <f t="shared" si="2"/>
        <v>-154.38978507646721</v>
      </c>
      <c r="E105" s="41">
        <f t="shared" si="3"/>
        <v>-92.374585661623414</v>
      </c>
      <c r="F105" s="29">
        <f t="shared" si="4"/>
        <v>18.39156111008052</v>
      </c>
      <c r="G105" s="29">
        <f t="shared" si="5"/>
        <v>-156.54043640269782</v>
      </c>
      <c r="H105" s="41">
        <f t="shared" si="6"/>
        <v>-93.424169670780017</v>
      </c>
      <c r="I105" s="2"/>
    </row>
    <row r="106" spans="1:9" ht="15.75" x14ac:dyDescent="0.3">
      <c r="B106" s="30">
        <v>1.8</v>
      </c>
      <c r="C106" s="29">
        <f t="shared" si="1"/>
        <v>19.935040620631206</v>
      </c>
      <c r="D106" s="29">
        <f t="shared" si="2"/>
        <v>-150.66398228885703</v>
      </c>
      <c r="E106" s="41">
        <f t="shared" si="3"/>
        <v>-122.88866924270636</v>
      </c>
      <c r="F106" s="29">
        <f t="shared" si="4"/>
        <v>21.027025782392343</v>
      </c>
      <c r="G106" s="29">
        <f t="shared" si="5"/>
        <v>-152.59857771345054</v>
      </c>
      <c r="H106" s="41">
        <f t="shared" si="6"/>
        <v>-124.34685596463588</v>
      </c>
      <c r="I106" s="2"/>
    </row>
    <row r="107" spans="1:9" ht="15.75" x14ac:dyDescent="0.3">
      <c r="B107" s="30">
        <v>2</v>
      </c>
      <c r="C107" s="29">
        <f t="shared" si="1"/>
        <v>22.547093985791776</v>
      </c>
      <c r="D107" s="29">
        <f t="shared" si="2"/>
        <v>-146.41576882821474</v>
      </c>
      <c r="E107" s="41">
        <f t="shared" si="3"/>
        <v>-152.60535119896409</v>
      </c>
      <c r="F107" s="29">
        <f t="shared" si="4"/>
        <v>23.662490454704162</v>
      </c>
      <c r="G107" s="29">
        <f t="shared" si="5"/>
        <v>-148.1296260897409</v>
      </c>
      <c r="H107" s="41">
        <f t="shared" si="6"/>
        <v>-154.42846122719604</v>
      </c>
      <c r="I107" s="2"/>
    </row>
    <row r="108" spans="1:9" ht="15.75" x14ac:dyDescent="0.3">
      <c r="B108" s="30">
        <v>2.2000000000000002</v>
      </c>
      <c r="C108" s="29">
        <f t="shared" si="1"/>
        <v>25.159147350952352</v>
      </c>
      <c r="D108" s="29">
        <f t="shared" si="2"/>
        <v>-141.64514469454031</v>
      </c>
      <c r="E108" s="41">
        <f t="shared" si="3"/>
        <v>-181.42014939579016</v>
      </c>
      <c r="F108" s="29">
        <f t="shared" si="4"/>
        <v>26.297955127015985</v>
      </c>
      <c r="G108" s="29">
        <f t="shared" si="5"/>
        <v>-143.13358153156886</v>
      </c>
      <c r="H108" s="41">
        <f t="shared" si="6"/>
        <v>-183.56356687156807</v>
      </c>
      <c r="I108" s="2"/>
    </row>
    <row r="109" spans="1:9" ht="15.75" x14ac:dyDescent="0.3">
      <c r="B109" s="30">
        <v>2.4</v>
      </c>
      <c r="C109" s="29">
        <f t="shared" si="1"/>
        <v>27.771200716112926</v>
      </c>
      <c r="D109" s="29">
        <f t="shared" si="2"/>
        <v>-136.35210988783379</v>
      </c>
      <c r="E109" s="41">
        <f t="shared" si="3"/>
        <v>-209.22858169857807</v>
      </c>
      <c r="F109" s="29">
        <f t="shared" si="4"/>
        <v>28.933419799327801</v>
      </c>
      <c r="G109" s="29">
        <f t="shared" si="5"/>
        <v>-137.6104440389345</v>
      </c>
      <c r="H109" s="41">
        <f t="shared" si="6"/>
        <v>-211.64675431085939</v>
      </c>
      <c r="I109" s="2"/>
    </row>
    <row r="110" spans="1:9" ht="15.75" x14ac:dyDescent="0.3">
      <c r="B110" s="30">
        <v>2.6</v>
      </c>
      <c r="C110" s="29">
        <f t="shared" si="1"/>
        <v>30.383254081273503</v>
      </c>
      <c r="D110" s="29">
        <f t="shared" si="2"/>
        <v>-130.53666440809513</v>
      </c>
      <c r="E110" s="41">
        <f t="shared" si="3"/>
        <v>-235.92616597272155</v>
      </c>
      <c r="F110" s="29">
        <f t="shared" si="4"/>
        <v>31.568884471639628</v>
      </c>
      <c r="G110" s="29">
        <f t="shared" si="5"/>
        <v>-131.56021361183775</v>
      </c>
      <c r="H110" s="41">
        <f t="shared" si="6"/>
        <v>-238.57260495817766</v>
      </c>
      <c r="I110" s="2"/>
    </row>
    <row r="111" spans="1:9" ht="15.75" x14ac:dyDescent="0.3">
      <c r="B111" s="30">
        <v>2.8</v>
      </c>
      <c r="C111" s="29">
        <f t="shared" si="1"/>
        <v>32.995307446434069</v>
      </c>
      <c r="D111" s="29">
        <f t="shared" si="2"/>
        <v>-124.19880825532438</v>
      </c>
      <c r="E111" s="41">
        <f t="shared" si="3"/>
        <v>-261.40842008361403</v>
      </c>
      <c r="F111" s="29">
        <f t="shared" si="4"/>
        <v>34.204349143951447</v>
      </c>
      <c r="G111" s="29">
        <f t="shared" si="5"/>
        <v>-124.98289025027866</v>
      </c>
      <c r="H111" s="41">
        <f t="shared" si="6"/>
        <v>-264.23570022663034</v>
      </c>
      <c r="I111" s="2"/>
    </row>
    <row r="112" spans="1:9" ht="15.75" x14ac:dyDescent="0.3">
      <c r="B112" s="30">
        <v>3</v>
      </c>
      <c r="C112" s="29">
        <f t="shared" si="1"/>
        <v>35.607360811594646</v>
      </c>
      <c r="D112" s="29">
        <f t="shared" si="2"/>
        <v>-117.3385414295215</v>
      </c>
      <c r="E112" s="41">
        <f t="shared" si="3"/>
        <v>-285.57086189664921</v>
      </c>
      <c r="F112" s="29">
        <f t="shared" si="4"/>
        <v>36.839813816263266</v>
      </c>
      <c r="G112" s="29">
        <f t="shared" si="5"/>
        <v>-117.87847395425717</v>
      </c>
      <c r="H112" s="41">
        <f t="shared" si="6"/>
        <v>-288.530621529325</v>
      </c>
      <c r="I112" s="2"/>
    </row>
    <row r="113" spans="1:9" ht="15.75" x14ac:dyDescent="0.3">
      <c r="B113" s="30">
        <v>3.2</v>
      </c>
      <c r="C113" s="29">
        <f t="shared" si="1"/>
        <v>38.219414176755222</v>
      </c>
      <c r="D113" s="29">
        <f t="shared" si="2"/>
        <v>-109.9558639306865</v>
      </c>
      <c r="E113" s="41">
        <f t="shared" si="3"/>
        <v>-308.30900927722058</v>
      </c>
      <c r="F113" s="29">
        <f t="shared" si="4"/>
        <v>39.475278488575093</v>
      </c>
      <c r="G113" s="29">
        <f t="shared" si="5"/>
        <v>-110.24696472377333</v>
      </c>
      <c r="H113" s="41">
        <f t="shared" si="6"/>
        <v>-311.35195027936913</v>
      </c>
      <c r="I113" s="2"/>
    </row>
    <row r="114" spans="1:9" ht="15.75" x14ac:dyDescent="0.3">
      <c r="B114" s="30">
        <v>3.4</v>
      </c>
      <c r="C114" s="29">
        <f t="shared" si="1"/>
        <v>40.831467541915799</v>
      </c>
      <c r="D114" s="29">
        <f t="shared" si="2"/>
        <v>-102.05077575881941</v>
      </c>
      <c r="E114" s="41">
        <f t="shared" si="3"/>
        <v>-329.51838009072168</v>
      </c>
      <c r="F114" s="29">
        <f t="shared" si="4"/>
        <v>42.110743160886912</v>
      </c>
      <c r="G114" s="29">
        <f t="shared" si="5"/>
        <v>-102.08836255882714</v>
      </c>
      <c r="H114" s="41">
        <f t="shared" si="6"/>
        <v>-332.5942678898702</v>
      </c>
      <c r="I114" s="2"/>
    </row>
    <row r="115" spans="1:9" ht="15.75" x14ac:dyDescent="0.3">
      <c r="B115" s="30">
        <v>3.6</v>
      </c>
      <c r="C115" s="29">
        <f t="shared" si="1"/>
        <v>43.443520907076376</v>
      </c>
      <c r="D115" s="29">
        <f t="shared" si="2"/>
        <v>-93.623276913920193</v>
      </c>
      <c r="E115" s="41">
        <f t="shared" si="3"/>
        <v>-349.09449220254618</v>
      </c>
      <c r="F115" s="29">
        <f t="shared" si="4"/>
        <v>44.746207833198731</v>
      </c>
      <c r="G115" s="29">
        <f t="shared" si="5"/>
        <v>-93.402667459418566</v>
      </c>
      <c r="H115" s="41">
        <f t="shared" si="6"/>
        <v>-352.15215577393582</v>
      </c>
      <c r="I115" s="2"/>
    </row>
    <row r="116" spans="1:9" ht="15.75" x14ac:dyDescent="0.3">
      <c r="B116" s="30">
        <v>3.8</v>
      </c>
      <c r="C116" s="29">
        <f t="shared" si="1"/>
        <v>46.055574272236946</v>
      </c>
      <c r="D116" s="29">
        <f t="shared" si="2"/>
        <v>-84.673367395988876</v>
      </c>
      <c r="E116" s="41">
        <f t="shared" si="3"/>
        <v>-366.9328634780876</v>
      </c>
      <c r="F116" s="29">
        <f t="shared" si="4"/>
        <v>47.381672505510551</v>
      </c>
      <c r="G116" s="29">
        <f t="shared" si="5"/>
        <v>-84.189879425547645</v>
      </c>
      <c r="H116" s="41">
        <f t="shared" si="6"/>
        <v>-369.92019534467346</v>
      </c>
      <c r="I116" s="2"/>
    </row>
    <row r="117" spans="1:9" ht="18" x14ac:dyDescent="0.3">
      <c r="A117" s="38" t="s">
        <v>137</v>
      </c>
      <c r="B117" s="30">
        <v>4</v>
      </c>
      <c r="C117" s="29">
        <f>C87</f>
        <v>48.667627637397523</v>
      </c>
      <c r="D117" s="29">
        <f t="shared" si="2"/>
        <v>-75.201047205025418</v>
      </c>
      <c r="E117" s="41">
        <f t="shared" si="3"/>
        <v>-382.92901178273956</v>
      </c>
      <c r="F117" s="29">
        <f>D87</f>
        <v>50.017137177822377</v>
      </c>
      <c r="G117" s="29">
        <f t="shared" si="5"/>
        <v>-74.449998457214349</v>
      </c>
      <c r="H117" s="41">
        <f t="shared" si="6"/>
        <v>-385.7929680151907</v>
      </c>
      <c r="I117" s="2"/>
    </row>
    <row r="118" spans="1:9" ht="15.75" x14ac:dyDescent="0.3">
      <c r="A118" s="38"/>
      <c r="B118" s="30">
        <v>4</v>
      </c>
      <c r="C118" s="29">
        <f>C88</f>
        <v>51.793944166810384</v>
      </c>
      <c r="D118" s="29">
        <f>D117</f>
        <v>-75.201047205025418</v>
      </c>
      <c r="E118" s="41">
        <f>E117</f>
        <v>-382.92901178273956</v>
      </c>
      <c r="F118" s="29">
        <f>D88</f>
        <v>52.753692195556475</v>
      </c>
      <c r="G118" s="29">
        <f>G117</f>
        <v>-74.449998457214349</v>
      </c>
      <c r="H118" s="41">
        <f>H117</f>
        <v>-385.7929680151907</v>
      </c>
      <c r="I118" s="2"/>
    </row>
    <row r="119" spans="1:9" ht="15.75" x14ac:dyDescent="0.3">
      <c r="B119" s="30">
        <v>4.2</v>
      </c>
      <c r="C119" s="29">
        <f t="shared" ref="C119:C124" si="7">C$118+(C$125-C$118)/(B$125-B$118)*($B119-B$118)</f>
        <v>54.340182710196672</v>
      </c>
      <c r="D119" s="29">
        <f t="shared" ref="D119:D125" si="8">D118+(C119+C118)*(B119-B118)/2</f>
        <v>-64.587634517324702</v>
      </c>
      <c r="E119" s="41">
        <f t="shared" ref="E119:E125" si="9">E118+D118*(B119-B118)+C118*(B119-B118)^2/2+(C119-C118)*(B119-B118)^2/6</f>
        <v>-396.91636741678593</v>
      </c>
      <c r="F119" s="29">
        <f t="shared" ref="F119:F124" si="10">F$118+(F$125-F$118)/(B$125-B$118)*($B119-B$118)</f>
        <v>55.411984448541403</v>
      </c>
      <c r="G119" s="29">
        <f t="shared" ref="G119:G125" si="11">G118+(F119+F118)*(B119-B118)/2</f>
        <v>-63.633430792804553</v>
      </c>
      <c r="H119" s="41">
        <f t="shared" ref="H119:H125" si="12">H118+G118*(B119-B118)+F118*(B119-B118)^2/2+(F119-F118)*(B119-B118)^2/6</f>
        <v>-399.61017191436918</v>
      </c>
      <c r="I119" s="2"/>
    </row>
    <row r="120" spans="1:9" ht="15.75" x14ac:dyDescent="0.3">
      <c r="B120" s="30">
        <v>4.4000000000000004</v>
      </c>
      <c r="C120" s="29">
        <f t="shared" si="7"/>
        <v>56.886421253582967</v>
      </c>
      <c r="D120" s="29">
        <f t="shared" si="8"/>
        <v>-53.464974120946728</v>
      </c>
      <c r="E120" s="41">
        <f t="shared" si="9"/>
        <v>-408.73011574242435</v>
      </c>
      <c r="F120" s="29">
        <f t="shared" si="10"/>
        <v>58.070276701526332</v>
      </c>
      <c r="G120" s="29">
        <f t="shared" si="11"/>
        <v>-52.285204677797772</v>
      </c>
      <c r="H120" s="41">
        <f t="shared" si="12"/>
        <v>-411.210896435606</v>
      </c>
      <c r="I120" s="2"/>
    </row>
    <row r="121" spans="1:9" ht="15.75" x14ac:dyDescent="0.3">
      <c r="B121" s="30">
        <v>4.5999999999999996</v>
      </c>
      <c r="C121" s="29">
        <f t="shared" si="7"/>
        <v>59.432659796969247</v>
      </c>
      <c r="D121" s="29">
        <f t="shared" si="8"/>
        <v>-41.833066015891546</v>
      </c>
      <c r="E121" s="41">
        <f t="shared" si="9"/>
        <v>-418.26840721791945</v>
      </c>
      <c r="F121" s="29">
        <f t="shared" si="10"/>
        <v>60.728568954511246</v>
      </c>
      <c r="G121" s="29">
        <f t="shared" si="11"/>
        <v>-40.405320112194055</v>
      </c>
      <c r="H121" s="41">
        <f t="shared" si="12"/>
        <v>-420.48880988878176</v>
      </c>
      <c r="I121" s="2"/>
    </row>
    <row r="122" spans="1:9" ht="15.75" x14ac:dyDescent="0.3">
      <c r="B122" s="30">
        <v>4.8</v>
      </c>
      <c r="C122" s="29">
        <f t="shared" si="7"/>
        <v>61.978898340355542</v>
      </c>
      <c r="D122" s="29">
        <f t="shared" si="8"/>
        <v>-29.691910202159058</v>
      </c>
      <c r="E122" s="41">
        <f t="shared" si="9"/>
        <v>-425.42939230153581</v>
      </c>
      <c r="F122" s="29">
        <f t="shared" si="10"/>
        <v>63.386861207496175</v>
      </c>
      <c r="G122" s="29">
        <f t="shared" si="11"/>
        <v>-27.993777095993302</v>
      </c>
      <c r="H122" s="41">
        <f t="shared" si="12"/>
        <v>-427.33758058377708</v>
      </c>
      <c r="I122" s="2"/>
    </row>
    <row r="123" spans="1:9" ht="15.75" x14ac:dyDescent="0.3">
      <c r="A123" s="38"/>
      <c r="B123" s="30">
        <v>5</v>
      </c>
      <c r="C123" s="29">
        <f t="shared" si="7"/>
        <v>64.525136883741823</v>
      </c>
      <c r="D123" s="29">
        <f t="shared" si="8"/>
        <v>-17.041506679749311</v>
      </c>
      <c r="E123" s="41">
        <f t="shared" si="9"/>
        <v>-430.11122145153792</v>
      </c>
      <c r="F123" s="29">
        <f t="shared" si="10"/>
        <v>66.045153460481103</v>
      </c>
      <c r="G123" s="29">
        <f t="shared" si="11"/>
        <v>-15.050575629195562</v>
      </c>
      <c r="H123" s="41">
        <f t="shared" si="12"/>
        <v>-431.65087683047255</v>
      </c>
      <c r="I123" s="2"/>
    </row>
    <row r="124" spans="1:9" ht="15.75" x14ac:dyDescent="0.3">
      <c r="B124" s="30">
        <v>5.2</v>
      </c>
      <c r="C124" s="29">
        <f t="shared" si="7"/>
        <v>67.071375427128118</v>
      </c>
      <c r="D124" s="29">
        <f t="shared" si="8"/>
        <v>-3.8818554486623054</v>
      </c>
      <c r="E124" s="41">
        <f t="shared" si="9"/>
        <v>-432.21204512619039</v>
      </c>
      <c r="F124" s="29">
        <f t="shared" si="10"/>
        <v>68.703445713466039</v>
      </c>
      <c r="G124" s="29">
        <f t="shared" si="11"/>
        <v>-1.5757157118008376</v>
      </c>
      <c r="H124" s="41">
        <f t="shared" si="12"/>
        <v>-433.32236693874876</v>
      </c>
      <c r="I124" s="2"/>
    </row>
    <row r="125" spans="1:9" ht="18" x14ac:dyDescent="0.3">
      <c r="A125" s="38" t="s">
        <v>138</v>
      </c>
      <c r="B125" s="30">
        <v>5.4</v>
      </c>
      <c r="C125" s="29">
        <f>C89</f>
        <v>69.617613970514412</v>
      </c>
      <c r="D125" s="29">
        <f t="shared" si="8"/>
        <v>9.7870434911019597</v>
      </c>
      <c r="E125" s="41">
        <f t="shared" si="9"/>
        <v>-431.6300137837577</v>
      </c>
      <c r="F125" s="29">
        <f>D89</f>
        <v>71.36173796645096</v>
      </c>
      <c r="G125" s="29">
        <f t="shared" si="11"/>
        <v>12.430802656190874</v>
      </c>
      <c r="H125" s="41">
        <f t="shared" si="12"/>
        <v>-432.24571921848633</v>
      </c>
      <c r="I125" s="2"/>
    </row>
    <row r="126" spans="1:9" ht="15.75" x14ac:dyDescent="0.3">
      <c r="A126" s="38"/>
      <c r="B126" s="30">
        <v>5.4</v>
      </c>
      <c r="C126" s="29">
        <f>C90</f>
        <v>56.774147523277193</v>
      </c>
      <c r="D126" s="29">
        <f>D125</f>
        <v>9.7870434911019597</v>
      </c>
      <c r="E126" s="41">
        <f>E125</f>
        <v>-431.6300137837577</v>
      </c>
      <c r="F126" s="29">
        <f>D90</f>
        <v>55.216109087570004</v>
      </c>
      <c r="G126" s="29">
        <f>G125</f>
        <v>12.430802656190874</v>
      </c>
      <c r="H126" s="41">
        <f>H125</f>
        <v>-432.24571921848633</v>
      </c>
      <c r="I126" s="2"/>
    </row>
    <row r="127" spans="1:9" ht="15.75" x14ac:dyDescent="0.3">
      <c r="B127" s="30">
        <v>5.6</v>
      </c>
      <c r="C127" s="29">
        <f t="shared" ref="C127:C158" si="13">C$126+(C$159-C$126)/(B$159-B$126)*($B127-B$126)</f>
        <v>53.140642802872101</v>
      </c>
      <c r="D127" s="29">
        <f t="shared" ref="D127:D159" si="14">D126+(C127+C126)*(B127-B126)/2</f>
        <v>20.778522523716852</v>
      </c>
      <c r="E127" s="41">
        <f t="shared" ref="E127:E159" si="15">E126+D126*(B127-B126)+C126*(B127-B126)^2/2+(C127-C126)*(B127-B126)^2/6</f>
        <v>-428.56134549987451</v>
      </c>
      <c r="F127" s="29">
        <f t="shared" ref="F127:F158" si="16">F$126+(F$159-F$126)/(B$159-B$126)*($B127-B$126)</f>
        <v>51.654035700321955</v>
      </c>
      <c r="G127" s="29">
        <f t="shared" ref="G127:G159" si="17">G126+(F127+F126)*(B127-B126)/2</f>
        <v>23.117817134980029</v>
      </c>
      <c r="H127" s="41">
        <f t="shared" ref="H127:H159" si="18">H126+G126*(B127-B126)+F126*(B127-B126)^2/2+(F127-F126)*(B127-B126)^2/6</f>
        <v>-428.67898366141173</v>
      </c>
      <c r="I127" s="2"/>
    </row>
    <row r="128" spans="1:9" ht="15.75" x14ac:dyDescent="0.3">
      <c r="B128" s="30">
        <v>5.8</v>
      </c>
      <c r="C128" s="29">
        <f t="shared" si="13"/>
        <v>49.507138082466994</v>
      </c>
      <c r="D128" s="29">
        <f t="shared" si="14"/>
        <v>31.043300612250771</v>
      </c>
      <c r="E128" s="41">
        <f t="shared" si="15"/>
        <v>-423.36705150387638</v>
      </c>
      <c r="F128" s="29">
        <f t="shared" si="16"/>
        <v>48.091962313073886</v>
      </c>
      <c r="G128" s="29">
        <f t="shared" si="17"/>
        <v>33.092416936319623</v>
      </c>
      <c r="H128" s="41">
        <f t="shared" si="18"/>
        <v>-423.04608667632431</v>
      </c>
      <c r="I128" s="2"/>
    </row>
    <row r="129" spans="2:9" ht="15.75" x14ac:dyDescent="0.3">
      <c r="B129" s="30">
        <v>6</v>
      </c>
      <c r="C129" s="29">
        <f t="shared" si="13"/>
        <v>45.873633362061888</v>
      </c>
      <c r="D129" s="29">
        <f t="shared" si="14"/>
        <v>40.581377756703667</v>
      </c>
      <c r="E129" s="41">
        <f t="shared" si="15"/>
        <v>-416.19247198457958</v>
      </c>
      <c r="F129" s="29">
        <f t="shared" si="16"/>
        <v>44.529888925825816</v>
      </c>
      <c r="G129" s="29">
        <f t="shared" si="17"/>
        <v>42.354602060209601</v>
      </c>
      <c r="H129" s="41">
        <f t="shared" si="18"/>
        <v>-415.48951119871384</v>
      </c>
      <c r="I129" s="2"/>
    </row>
    <row r="130" spans="2:9" ht="15.75" x14ac:dyDescent="0.3">
      <c r="B130" s="30">
        <v>6.2</v>
      </c>
      <c r="C130" s="29">
        <f t="shared" si="13"/>
        <v>42.240128641656781</v>
      </c>
      <c r="D130" s="29">
        <f t="shared" si="14"/>
        <v>49.392753957075541</v>
      </c>
      <c r="E130" s="41">
        <f t="shared" si="15"/>
        <v>-407.18294713080036</v>
      </c>
      <c r="F130" s="29">
        <f t="shared" si="16"/>
        <v>40.967815538577746</v>
      </c>
      <c r="G130" s="29">
        <f t="shared" si="17"/>
        <v>50.904372506649963</v>
      </c>
      <c r="H130" s="41">
        <f t="shared" si="18"/>
        <v>-406.15174016407036</v>
      </c>
      <c r="I130" s="2"/>
    </row>
    <row r="131" spans="2:9" ht="15.75" x14ac:dyDescent="0.3">
      <c r="B131" s="30">
        <v>6.4</v>
      </c>
      <c r="C131" s="29">
        <f t="shared" si="13"/>
        <v>38.606623921251675</v>
      </c>
      <c r="D131" s="29">
        <f t="shared" si="14"/>
        <v>57.477429213366392</v>
      </c>
      <c r="E131" s="41">
        <f t="shared" si="15"/>
        <v>-396.48381713135478</v>
      </c>
      <c r="F131" s="29">
        <f t="shared" si="16"/>
        <v>37.405742151329676</v>
      </c>
      <c r="G131" s="29">
        <f t="shared" si="17"/>
        <v>58.74172827564071</v>
      </c>
      <c r="H131" s="41">
        <f t="shared" si="18"/>
        <v>-395.17525650788377</v>
      </c>
      <c r="I131" s="2"/>
    </row>
    <row r="132" spans="2:9" ht="15.75" x14ac:dyDescent="0.3">
      <c r="B132" s="30">
        <v>6.6</v>
      </c>
      <c r="C132" s="29">
        <f t="shared" si="13"/>
        <v>34.973119200846583</v>
      </c>
      <c r="D132" s="29">
        <f t="shared" si="14"/>
        <v>64.835403525576197</v>
      </c>
      <c r="E132" s="41">
        <f t="shared" si="15"/>
        <v>-384.24042217505922</v>
      </c>
      <c r="F132" s="29">
        <f t="shared" si="16"/>
        <v>33.843668764081627</v>
      </c>
      <c r="G132" s="29">
        <f t="shared" si="17"/>
        <v>65.866669367181814</v>
      </c>
      <c r="H132" s="41">
        <f t="shared" si="18"/>
        <v>-382.70254316564404</v>
      </c>
      <c r="I132" s="2"/>
    </row>
    <row r="133" spans="2:9" ht="15.75" x14ac:dyDescent="0.3">
      <c r="B133" s="30">
        <v>6.8</v>
      </c>
      <c r="C133" s="29">
        <f t="shared" si="13"/>
        <v>31.339614480441476</v>
      </c>
      <c r="D133" s="29">
        <f t="shared" si="14"/>
        <v>71.466676893705014</v>
      </c>
      <c r="E133" s="41">
        <f t="shared" si="15"/>
        <v>-370.5981024507297</v>
      </c>
      <c r="F133" s="29">
        <f t="shared" si="16"/>
        <v>30.281595376833558</v>
      </c>
      <c r="G133" s="29">
        <f t="shared" si="17"/>
        <v>72.279195781273344</v>
      </c>
      <c r="H133" s="41">
        <f t="shared" si="18"/>
        <v>-368.87608307284103</v>
      </c>
      <c r="I133" s="2"/>
    </row>
    <row r="134" spans="2:9" ht="15.75" x14ac:dyDescent="0.3">
      <c r="B134" s="30">
        <v>7</v>
      </c>
      <c r="C134" s="29">
        <f t="shared" si="13"/>
        <v>27.706109760036369</v>
      </c>
      <c r="D134" s="29">
        <f t="shared" si="14"/>
        <v>77.371249317752799</v>
      </c>
      <c r="E134" s="41">
        <f t="shared" si="15"/>
        <v>-355.70219814718257</v>
      </c>
      <c r="F134" s="29">
        <f t="shared" si="16"/>
        <v>26.719521989585491</v>
      </c>
      <c r="G134" s="29">
        <f t="shared" si="17"/>
        <v>77.979307517915259</v>
      </c>
      <c r="H134" s="41">
        <f t="shared" si="18"/>
        <v>-353.83835916496463</v>
      </c>
      <c r="I134" s="2"/>
    </row>
    <row r="135" spans="2:9" ht="15.75" x14ac:dyDescent="0.3">
      <c r="B135" s="30">
        <v>7.2</v>
      </c>
      <c r="C135" s="29">
        <f t="shared" si="13"/>
        <v>24.072605039631263</v>
      </c>
      <c r="D135" s="29">
        <f t="shared" si="14"/>
        <v>82.549120797719567</v>
      </c>
      <c r="E135" s="41">
        <f t="shared" si="15"/>
        <v>-339.69804945323398</v>
      </c>
      <c r="F135" s="29">
        <f t="shared" si="16"/>
        <v>23.157448602337425</v>
      </c>
      <c r="G135" s="29">
        <f t="shared" si="17"/>
        <v>82.967004577107559</v>
      </c>
      <c r="H135" s="41">
        <f t="shared" si="18"/>
        <v>-337.73185437750482</v>
      </c>
      <c r="I135" s="2"/>
    </row>
    <row r="136" spans="2:9" ht="15.75" x14ac:dyDescent="0.3">
      <c r="B136" s="30">
        <v>7.4</v>
      </c>
      <c r="C136" s="29">
        <f t="shared" si="13"/>
        <v>20.439100319226156</v>
      </c>
      <c r="D136" s="29">
        <f t="shared" si="14"/>
        <v>87.000291333605318</v>
      </c>
      <c r="E136" s="41">
        <f t="shared" si="15"/>
        <v>-322.73099655770011</v>
      </c>
      <c r="F136" s="29">
        <f t="shared" si="16"/>
        <v>19.595375215089355</v>
      </c>
      <c r="G136" s="29">
        <f t="shared" si="17"/>
        <v>87.242286958850244</v>
      </c>
      <c r="H136" s="41">
        <f t="shared" si="18"/>
        <v>-320.69905164595156</v>
      </c>
      <c r="I136" s="2"/>
    </row>
    <row r="137" spans="2:9" ht="15.75" x14ac:dyDescent="0.3">
      <c r="B137" s="30">
        <v>7.6</v>
      </c>
      <c r="C137" s="29">
        <f t="shared" si="13"/>
        <v>16.805595598821064</v>
      </c>
      <c r="D137" s="29">
        <f t="shared" si="14"/>
        <v>90.724760925410024</v>
      </c>
      <c r="E137" s="41">
        <f t="shared" si="15"/>
        <v>-304.94637964939733</v>
      </c>
      <c r="F137" s="29">
        <f t="shared" si="16"/>
        <v>16.033301827841299</v>
      </c>
      <c r="G137" s="29">
        <f t="shared" si="17"/>
        <v>90.805154663143298</v>
      </c>
      <c r="H137" s="41">
        <f t="shared" si="18"/>
        <v>-302.88243390579476</v>
      </c>
      <c r="I137" s="2"/>
    </row>
    <row r="138" spans="2:9" ht="15.75" x14ac:dyDescent="0.3">
      <c r="B138" s="30">
        <v>7.8</v>
      </c>
      <c r="C138" s="29">
        <f t="shared" si="13"/>
        <v>13.172090878415958</v>
      </c>
      <c r="D138" s="29">
        <f t="shared" si="14"/>
        <v>93.722529573133727</v>
      </c>
      <c r="E138" s="41">
        <f t="shared" si="15"/>
        <v>-286.48953891714154</v>
      </c>
      <c r="F138" s="29">
        <f t="shared" si="16"/>
        <v>12.471228440593237</v>
      </c>
      <c r="G138" s="29">
        <f t="shared" si="17"/>
        <v>93.655607689986752</v>
      </c>
      <c r="H138" s="41">
        <f t="shared" si="18"/>
        <v>-284.42448409252421</v>
      </c>
      <c r="I138" s="2"/>
    </row>
    <row r="139" spans="2:9" ht="15.75" x14ac:dyDescent="0.3">
      <c r="B139" s="30">
        <v>8</v>
      </c>
      <c r="C139" s="29">
        <f t="shared" si="13"/>
        <v>9.5385861580108511</v>
      </c>
      <c r="D139" s="29">
        <f t="shared" si="14"/>
        <v>95.993597276776413</v>
      </c>
      <c r="E139" s="41">
        <f t="shared" si="15"/>
        <v>-267.50581454974918</v>
      </c>
      <c r="F139" s="29">
        <f t="shared" si="16"/>
        <v>8.9091550533451667</v>
      </c>
      <c r="G139" s="29">
        <f t="shared" si="17"/>
        <v>95.79364603938059</v>
      </c>
      <c r="H139" s="41">
        <f t="shared" si="18"/>
        <v>-265.46768514162994</v>
      </c>
      <c r="I139" s="2"/>
    </row>
    <row r="140" spans="2:9" ht="15.75" x14ac:dyDescent="0.3">
      <c r="B140" s="30">
        <v>8.1999999999999993</v>
      </c>
      <c r="C140" s="29">
        <f t="shared" si="13"/>
        <v>5.9050814376057588</v>
      </c>
      <c r="D140" s="29">
        <f t="shared" si="14"/>
        <v>97.537964036338067</v>
      </c>
      <c r="E140" s="41">
        <f t="shared" si="15"/>
        <v>-248.14054673603644</v>
      </c>
      <c r="F140" s="29">
        <f t="shared" si="16"/>
        <v>5.347081666097111</v>
      </c>
      <c r="G140" s="29">
        <f t="shared" si="17"/>
        <v>97.219269711324813</v>
      </c>
      <c r="H140" s="41">
        <f t="shared" si="18"/>
        <v>-246.15451998860198</v>
      </c>
      <c r="I140" s="2"/>
    </row>
    <row r="141" spans="2:9" ht="15.75" x14ac:dyDescent="0.3">
      <c r="B141" s="30">
        <v>8.4</v>
      </c>
      <c r="C141" s="29">
        <f t="shared" si="13"/>
        <v>2.271576717200638</v>
      </c>
      <c r="D141" s="29">
        <f t="shared" si="14"/>
        <v>98.355629851818705</v>
      </c>
      <c r="E141" s="41">
        <f t="shared" si="15"/>
        <v>-228.53907566481931</v>
      </c>
      <c r="F141" s="29">
        <f t="shared" si="16"/>
        <v>1.785008278849034</v>
      </c>
      <c r="G141" s="29">
        <f t="shared" si="17"/>
        <v>97.932478705819435</v>
      </c>
      <c r="H141" s="41">
        <f t="shared" si="18"/>
        <v>-226.62747156892993</v>
      </c>
      <c r="I141" s="2"/>
    </row>
    <row r="142" spans="2:9" ht="15.75" x14ac:dyDescent="0.3">
      <c r="B142" s="30">
        <v>8.6</v>
      </c>
      <c r="C142" s="29">
        <f t="shared" si="13"/>
        <v>-1.3619280032044543</v>
      </c>
      <c r="D142" s="29">
        <f t="shared" si="14"/>
        <v>98.446594723218325</v>
      </c>
      <c r="E142" s="41">
        <f t="shared" si="15"/>
        <v>-208.84674152491434</v>
      </c>
      <c r="F142" s="29">
        <f t="shared" si="16"/>
        <v>-1.7770651083990217</v>
      </c>
      <c r="G142" s="29">
        <f t="shared" si="17"/>
        <v>97.933273022864441</v>
      </c>
      <c r="H142" s="41">
        <f t="shared" si="18"/>
        <v>-207.02902281810412</v>
      </c>
      <c r="I142" s="2"/>
    </row>
    <row r="143" spans="2:9" ht="15.75" x14ac:dyDescent="0.3">
      <c r="B143" s="30">
        <v>8.8000000000000007</v>
      </c>
      <c r="C143" s="29">
        <f t="shared" si="13"/>
        <v>-4.995432723609575</v>
      </c>
      <c r="D143" s="29">
        <f t="shared" si="14"/>
        <v>97.810858650536915</v>
      </c>
      <c r="E143" s="41">
        <f t="shared" si="15"/>
        <v>-189.20888450513738</v>
      </c>
      <c r="F143" s="29">
        <f t="shared" si="16"/>
        <v>-5.3391384956471057</v>
      </c>
      <c r="G143" s="29">
        <f t="shared" si="17"/>
        <v>97.221652662459817</v>
      </c>
      <c r="H143" s="41">
        <f t="shared" si="18"/>
        <v>-187.50165667161409</v>
      </c>
      <c r="I143" s="2"/>
    </row>
    <row r="144" spans="2:9" ht="15.75" x14ac:dyDescent="0.3">
      <c r="B144" s="30">
        <v>9</v>
      </c>
      <c r="C144" s="29">
        <f t="shared" si="13"/>
        <v>-8.6289374440146673</v>
      </c>
      <c r="D144" s="29">
        <f t="shared" si="14"/>
        <v>96.448421633774501</v>
      </c>
      <c r="E144" s="41">
        <f t="shared" si="15"/>
        <v>-169.77084479430496</v>
      </c>
      <c r="F144" s="29">
        <f t="shared" si="16"/>
        <v>-8.9012118828951543</v>
      </c>
      <c r="G144" s="29">
        <f t="shared" si="17"/>
        <v>95.797617624605593</v>
      </c>
      <c r="H144" s="41">
        <f t="shared" si="18"/>
        <v>-168.1878560649501</v>
      </c>
      <c r="I144" s="2"/>
    </row>
    <row r="145" spans="1:9" ht="15.75" x14ac:dyDescent="0.3">
      <c r="B145" s="30">
        <v>9.1999999999999993</v>
      </c>
      <c r="C145" s="29">
        <f t="shared" si="13"/>
        <v>-12.262442164419753</v>
      </c>
      <c r="D145" s="29">
        <f t="shared" si="14"/>
        <v>94.35928367293107</v>
      </c>
      <c r="E145" s="41">
        <f t="shared" si="15"/>
        <v>-150.67796258123312</v>
      </c>
      <c r="F145" s="29">
        <f t="shared" si="16"/>
        <v>-12.463285270143217</v>
      </c>
      <c r="G145" s="29">
        <f t="shared" si="17"/>
        <v>93.661167909301767</v>
      </c>
      <c r="H145" s="41">
        <f t="shared" si="18"/>
        <v>-149.23010393360192</v>
      </c>
      <c r="I145" s="2"/>
    </row>
    <row r="146" spans="1:9" ht="15.75" x14ac:dyDescent="0.3">
      <c r="B146" s="30">
        <v>9.4</v>
      </c>
      <c r="C146" s="29">
        <f t="shared" si="13"/>
        <v>-15.89594688482488</v>
      </c>
      <c r="D146" s="29">
        <f t="shared" si="14"/>
        <v>91.543444768006594</v>
      </c>
      <c r="E146" s="41">
        <f t="shared" si="15"/>
        <v>-132.07557805473792</v>
      </c>
      <c r="F146" s="29">
        <f t="shared" si="16"/>
        <v>-16.025358657391294</v>
      </c>
      <c r="G146" s="29">
        <f t="shared" si="17"/>
        <v>90.812303516548297</v>
      </c>
      <c r="H146" s="41">
        <f t="shared" si="18"/>
        <v>-130.77088321305934</v>
      </c>
      <c r="I146" s="2"/>
    </row>
    <row r="147" spans="1:9" ht="15.75" x14ac:dyDescent="0.3">
      <c r="B147" s="30">
        <v>9.6</v>
      </c>
      <c r="C147" s="29">
        <f t="shared" si="13"/>
        <v>-19.529451605229966</v>
      </c>
      <c r="D147" s="29">
        <f t="shared" si="14"/>
        <v>88.00090491900113</v>
      </c>
      <c r="E147" s="41">
        <f t="shared" si="15"/>
        <v>-114.10903140363584</v>
      </c>
      <c r="F147" s="29">
        <f t="shared" si="16"/>
        <v>-19.587432044639343</v>
      </c>
      <c r="G147" s="29">
        <f t="shared" si="17"/>
        <v>87.251024446345241</v>
      </c>
      <c r="H147" s="41">
        <f t="shared" si="18"/>
        <v>-112.95267683881255</v>
      </c>
      <c r="I147" s="2"/>
    </row>
    <row r="148" spans="1:9" ht="15.75" x14ac:dyDescent="0.3">
      <c r="B148" s="30">
        <v>9.8000000000000007</v>
      </c>
      <c r="C148" s="29">
        <f t="shared" si="13"/>
        <v>-23.162956325635093</v>
      </c>
      <c r="D148" s="29">
        <f t="shared" si="14"/>
        <v>83.731664125914605</v>
      </c>
      <c r="E148" s="41">
        <f t="shared" si="15"/>
        <v>-96.923662816742819</v>
      </c>
      <c r="F148" s="29">
        <f t="shared" si="16"/>
        <v>-23.149505431887434</v>
      </c>
      <c r="G148" s="29">
        <f t="shared" si="17"/>
        <v>82.977330698692541</v>
      </c>
      <c r="H148" s="41">
        <f t="shared" si="18"/>
        <v>-95.917967746351181</v>
      </c>
      <c r="I148" s="2"/>
    </row>
    <row r="149" spans="1:9" ht="15.75" x14ac:dyDescent="0.3">
      <c r="B149" s="30">
        <v>10</v>
      </c>
      <c r="C149" s="29">
        <f t="shared" si="13"/>
        <v>-26.796461046040179</v>
      </c>
      <c r="D149" s="29">
        <f t="shared" si="14"/>
        <v>78.735722388747092</v>
      </c>
      <c r="E149" s="41">
        <f t="shared" si="15"/>
        <v>-80.664812482875348</v>
      </c>
      <c r="F149" s="29">
        <f t="shared" si="16"/>
        <v>-26.711578819135482</v>
      </c>
      <c r="G149" s="29">
        <f t="shared" si="17"/>
        <v>77.991222273590267</v>
      </c>
      <c r="H149" s="41">
        <f t="shared" si="18"/>
        <v>-79.809238871165462</v>
      </c>
      <c r="I149" s="2"/>
    </row>
    <row r="150" spans="1:9" ht="15.75" x14ac:dyDescent="0.3">
      <c r="B150" s="30">
        <v>10.199999999999999</v>
      </c>
      <c r="C150" s="29">
        <f t="shared" si="13"/>
        <v>-30.429965766445278</v>
      </c>
      <c r="D150" s="29">
        <f t="shared" si="14"/>
        <v>73.013079707498562</v>
      </c>
      <c r="E150" s="41">
        <f t="shared" si="15"/>
        <v>-65.47782059084949</v>
      </c>
      <c r="F150" s="29">
        <f t="shared" si="16"/>
        <v>-30.273652206383531</v>
      </c>
      <c r="G150" s="29">
        <f t="shared" si="17"/>
        <v>72.292699171038379</v>
      </c>
      <c r="H150" s="41">
        <f t="shared" si="18"/>
        <v>-64.768973148745161</v>
      </c>
      <c r="I150" s="2"/>
    </row>
    <row r="151" spans="1:9" ht="15.75" x14ac:dyDescent="0.3">
      <c r="B151" s="30">
        <v>10.4</v>
      </c>
      <c r="C151" s="29">
        <f t="shared" si="13"/>
        <v>-34.063470486850392</v>
      </c>
      <c r="D151" s="29">
        <f t="shared" si="14"/>
        <v>66.563736082168958</v>
      </c>
      <c r="E151" s="41">
        <f t="shared" si="15"/>
        <v>-51.508027329481308</v>
      </c>
      <c r="F151" s="29">
        <f t="shared" si="16"/>
        <v>-33.835725593631622</v>
      </c>
      <c r="G151" s="29">
        <f t="shared" si="17"/>
        <v>65.881761391036832</v>
      </c>
      <c r="H151" s="41">
        <f t="shared" si="18"/>
        <v>-50.939653514580073</v>
      </c>
      <c r="I151" s="2"/>
    </row>
    <row r="152" spans="1:9" ht="15.75" x14ac:dyDescent="0.3">
      <c r="B152" s="30">
        <v>10.6</v>
      </c>
      <c r="C152" s="29">
        <f t="shared" si="13"/>
        <v>-37.696975207255491</v>
      </c>
      <c r="D152" s="29">
        <f t="shared" si="14"/>
        <v>59.387691512758394</v>
      </c>
      <c r="E152" s="41">
        <f t="shared" si="15"/>
        <v>-38.900772887587273</v>
      </c>
      <c r="F152" s="29">
        <f t="shared" si="16"/>
        <v>-37.397798980879671</v>
      </c>
      <c r="G152" s="29">
        <f t="shared" si="17"/>
        <v>58.758408933585727</v>
      </c>
      <c r="H152" s="41">
        <f t="shared" si="18"/>
        <v>-38.463762904160369</v>
      </c>
      <c r="I152" s="2"/>
    </row>
    <row r="153" spans="1:9" ht="15.75" x14ac:dyDescent="0.3">
      <c r="B153" s="30">
        <v>10.8</v>
      </c>
      <c r="C153" s="29">
        <f t="shared" si="13"/>
        <v>-41.330479927660619</v>
      </c>
      <c r="D153" s="29">
        <f t="shared" si="14"/>
        <v>51.484945999266742</v>
      </c>
      <c r="E153" s="41">
        <f t="shared" si="15"/>
        <v>-27.801397453983352</v>
      </c>
      <c r="F153" s="29">
        <f t="shared" si="16"/>
        <v>-40.959872368127748</v>
      </c>
      <c r="G153" s="29">
        <f t="shared" si="17"/>
        <v>50.922641798684943</v>
      </c>
      <c r="H153" s="41">
        <f t="shared" si="18"/>
        <v>-27.483784252975749</v>
      </c>
      <c r="I153" s="2"/>
    </row>
    <row r="154" spans="1:9" ht="15.75" x14ac:dyDescent="0.3">
      <c r="B154" s="30">
        <v>11</v>
      </c>
      <c r="C154" s="29">
        <f t="shared" si="13"/>
        <v>-44.963984648065704</v>
      </c>
      <c r="D154" s="29">
        <f t="shared" si="14"/>
        <v>42.855499541694144</v>
      </c>
      <c r="E154" s="41">
        <f t="shared" si="15"/>
        <v>-18.355241217485947</v>
      </c>
      <c r="F154" s="29">
        <f t="shared" si="16"/>
        <v>-44.52194575537581</v>
      </c>
      <c r="G154" s="29">
        <f t="shared" si="17"/>
        <v>42.374459986334614</v>
      </c>
      <c r="H154" s="41">
        <f t="shared" si="18"/>
        <v>-18.142200496516331</v>
      </c>
      <c r="I154" s="2"/>
    </row>
    <row r="155" spans="1:9" ht="15.75" x14ac:dyDescent="0.3">
      <c r="B155" s="30">
        <v>11.2</v>
      </c>
      <c r="C155" s="29">
        <f t="shared" si="13"/>
        <v>-48.597489368470789</v>
      </c>
      <c r="D155" s="29">
        <f t="shared" si="14"/>
        <v>33.499352140040529</v>
      </c>
      <c r="E155" s="41">
        <f t="shared" si="15"/>
        <v>-10.707644366911158</v>
      </c>
      <c r="F155" s="29">
        <f t="shared" si="16"/>
        <v>-48.084019142623859</v>
      </c>
      <c r="G155" s="29">
        <f t="shared" si="17"/>
        <v>33.113863496534677</v>
      </c>
      <c r="H155" s="41">
        <f t="shared" si="18"/>
        <v>-10.581494570271934</v>
      </c>
      <c r="I155" s="2"/>
    </row>
    <row r="156" spans="1:9" ht="15.75" x14ac:dyDescent="0.3">
      <c r="B156" s="30">
        <v>11.4</v>
      </c>
      <c r="C156" s="29">
        <f t="shared" si="13"/>
        <v>-52.230994088875917</v>
      </c>
      <c r="D156" s="29">
        <f t="shared" si="14"/>
        <v>23.416503794305804</v>
      </c>
      <c r="E156" s="41">
        <f t="shared" si="15"/>
        <v>-5.0039470910751431</v>
      </c>
      <c r="F156" s="29">
        <f t="shared" si="16"/>
        <v>-51.646092529871936</v>
      </c>
      <c r="G156" s="29">
        <f t="shared" si="17"/>
        <v>23.140852329285046</v>
      </c>
      <c r="H156" s="41">
        <f t="shared" si="18"/>
        <v>-4.9441494097324377</v>
      </c>
      <c r="I156" s="2"/>
    </row>
    <row r="157" spans="1:9" ht="15.75" x14ac:dyDescent="0.3">
      <c r="B157" s="30">
        <v>11.6</v>
      </c>
      <c r="C157" s="29">
        <f t="shared" si="13"/>
        <v>-55.864498809281002</v>
      </c>
      <c r="D157" s="29">
        <f t="shared" si="14"/>
        <v>12.606954504490151</v>
      </c>
      <c r="E157" s="41">
        <f t="shared" si="15"/>
        <v>-1.3894895787942108</v>
      </c>
      <c r="F157" s="29">
        <f t="shared" si="16"/>
        <v>-55.208165917119999</v>
      </c>
      <c r="G157" s="29">
        <f t="shared" si="17"/>
        <v>12.455426484585891</v>
      </c>
      <c r="H157" s="41">
        <f t="shared" si="18"/>
        <v>-1.372647950387863</v>
      </c>
      <c r="I157" s="2"/>
    </row>
    <row r="158" spans="1:9" ht="15.75" x14ac:dyDescent="0.3">
      <c r="B158" s="30">
        <v>11.8</v>
      </c>
      <c r="C158" s="29">
        <f t="shared" si="13"/>
        <v>-59.49800352968613</v>
      </c>
      <c r="D158" s="29">
        <f t="shared" si="14"/>
        <v>1.0707042705933763</v>
      </c>
      <c r="E158" s="41">
        <f t="shared" si="15"/>
        <v>-9.6120188845002091E-3</v>
      </c>
      <c r="F158" s="29">
        <f t="shared" si="16"/>
        <v>-58.770239304368076</v>
      </c>
      <c r="G158" s="29">
        <f t="shared" si="17"/>
        <v>1.0575859624370221</v>
      </c>
      <c r="H158" s="41">
        <f t="shared" si="18"/>
        <v>-9.4731277280709521E-3</v>
      </c>
      <c r="I158" s="2"/>
    </row>
    <row r="159" spans="1:9" ht="15.75" x14ac:dyDescent="0.3">
      <c r="A159" s="31" t="s">
        <v>139</v>
      </c>
      <c r="B159" s="29">
        <f>B92</f>
        <v>11.817946461232138</v>
      </c>
      <c r="C159" s="29">
        <f>C91</f>
        <v>-59.824046287693818</v>
      </c>
      <c r="D159" s="29">
        <f t="shared" si="14"/>
        <v>1.7763568394002505E-15</v>
      </c>
      <c r="E159" s="41">
        <f t="shared" si="15"/>
        <v>4.4083217080149122E-6</v>
      </c>
      <c r="F159" s="29">
        <f>D91</f>
        <v>-59.089872364119458</v>
      </c>
      <c r="G159" s="29">
        <f t="shared" si="17"/>
        <v>8.7707618945387367E-14</v>
      </c>
      <c r="H159" s="41">
        <f t="shared" si="18"/>
        <v>2.5413839876479384E-5</v>
      </c>
      <c r="I159" s="2"/>
    </row>
  </sheetData>
  <mergeCells count="22">
    <mergeCell ref="B50:J50"/>
    <mergeCell ref="B51:D51"/>
    <mergeCell ref="E51:G51"/>
    <mergeCell ref="H51:J51"/>
    <mergeCell ref="K50:S50"/>
    <mergeCell ref="K51:M51"/>
    <mergeCell ref="N51:P51"/>
    <mergeCell ref="Q51:S51"/>
    <mergeCell ref="B45:J45"/>
    <mergeCell ref="K45:S45"/>
    <mergeCell ref="K46:M46"/>
    <mergeCell ref="N46:P46"/>
    <mergeCell ref="Q46:S46"/>
    <mergeCell ref="B46:D46"/>
    <mergeCell ref="E46:G46"/>
    <mergeCell ref="H46:J46"/>
    <mergeCell ref="F93:H93"/>
    <mergeCell ref="A87:A88"/>
    <mergeCell ref="A89:A90"/>
    <mergeCell ref="C66:D66"/>
    <mergeCell ref="A66:B66"/>
    <mergeCell ref="C93:E93"/>
  </mergeCells>
  <pageMargins left="0.7" right="0.7" top="0.75" bottom="0.75" header="0.3" footer="0.3"/>
  <pageSetup paperSize="9" orientation="portrait" verticalDpi="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E31" sqref="E31"/>
    </sheetView>
  </sheetViews>
  <sheetFormatPr defaultRowHeight="15" x14ac:dyDescent="0.25"/>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M30" sqref="M30"/>
    </sheetView>
  </sheetViews>
  <sheetFormatPr defaultRowHeight="15" x14ac:dyDescent="0.25"/>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4" workbookViewId="0">
      <selection activeCell="O32" sqref="O32"/>
    </sheetView>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15</vt:i4>
      </vt:variant>
      <vt:variant>
        <vt:lpstr>Intervalli denominati</vt:lpstr>
      </vt:variant>
      <vt:variant>
        <vt:i4>1</vt:i4>
      </vt:variant>
    </vt:vector>
  </HeadingPairs>
  <TitlesOfParts>
    <vt:vector size="16" baseType="lpstr">
      <vt:lpstr>fondazioni superficiali</vt:lpstr>
      <vt:lpstr>fondazioni profonde</vt:lpstr>
      <vt:lpstr>verifiche idrauliche</vt:lpstr>
      <vt:lpstr>muro in c.a.</vt:lpstr>
      <vt:lpstr>paratia ancorata</vt:lpstr>
      <vt:lpstr>Foglio2</vt:lpstr>
      <vt:lpstr>Foglio8</vt:lpstr>
      <vt:lpstr>Foglio9</vt:lpstr>
      <vt:lpstr>appunti</vt:lpstr>
      <vt:lpstr>Foglio5</vt:lpstr>
      <vt:lpstr>Foglio6</vt:lpstr>
      <vt:lpstr>Foglio7</vt:lpstr>
      <vt:lpstr>Foglio4</vt:lpstr>
      <vt:lpstr>Foglio3</vt:lpstr>
      <vt:lpstr>Foglio1</vt:lpstr>
      <vt:lpstr>'fondazioni profonde'!Area_stampa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2018-06-18T10:03:34Z</dcterms:modified>
</cp:coreProperties>
</file>